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6548\Desktop\"/>
    </mc:Choice>
  </mc:AlternateContent>
  <bookViews>
    <workbookView xWindow="0" yWindow="0" windowWidth="20490" windowHeight="7215"/>
  </bookViews>
  <sheets>
    <sheet name="確認シート" sheetId="1" r:id="rId1"/>
    <sheet name="セーフティネット4号認定申請書" sheetId="2" r:id="rId2"/>
    <sheet name="危機関連認定申請書" sheetId="3" r:id="rId3"/>
  </sheets>
  <definedNames>
    <definedName name="_xlnm.Print_Area" localSheetId="1">セーフティネット4号認定申請書!$A$1:$L$90</definedName>
    <definedName name="_xlnm.Print_Area" localSheetId="0">確認シート!$B$1:$M$57</definedName>
    <definedName name="_xlnm.Print_Area" localSheetId="2">危機関連認定申請書!$A$1:$L$90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7" i="1" l="1"/>
  <c r="F5" i="3" l="1"/>
  <c r="F6" i="2"/>
  <c r="AL26" i="1" l="1"/>
  <c r="AK26" i="1"/>
  <c r="AG26" i="1"/>
  <c r="AF26" i="1"/>
  <c r="K45" i="1" l="1"/>
  <c r="AI27" i="1"/>
  <c r="AI26" i="1"/>
  <c r="N79" i="3" l="1"/>
  <c r="B79" i="3" s="1"/>
  <c r="F70" i="3"/>
  <c r="F69" i="3"/>
  <c r="B31" i="3"/>
  <c r="F16" i="3"/>
  <c r="G9" i="3"/>
  <c r="F8" i="3"/>
  <c r="F7" i="3"/>
  <c r="F6" i="3"/>
  <c r="N79" i="2" l="1"/>
  <c r="B79" i="2" s="1"/>
  <c r="AB36" i="1" l="1"/>
  <c r="AB37" i="1"/>
  <c r="Z27" i="1"/>
  <c r="AA27" i="1"/>
  <c r="AB27" i="1"/>
  <c r="Z28" i="1"/>
  <c r="AA28" i="1"/>
  <c r="AB28" i="1"/>
  <c r="Z29" i="1"/>
  <c r="AA29" i="1"/>
  <c r="AB29" i="1"/>
  <c r="Z30" i="1"/>
  <c r="AA30" i="1"/>
  <c r="AB30" i="1"/>
  <c r="Z31" i="1"/>
  <c r="AA31" i="1"/>
  <c r="AB31" i="1"/>
  <c r="Z32" i="1"/>
  <c r="AA32" i="1"/>
  <c r="AB32" i="1"/>
  <c r="Z33" i="1"/>
  <c r="AA33" i="1"/>
  <c r="AB33" i="1"/>
  <c r="Z34" i="1"/>
  <c r="AA34" i="1"/>
  <c r="AB34" i="1"/>
  <c r="Z35" i="1"/>
  <c r="AA35" i="1"/>
  <c r="AB35" i="1"/>
  <c r="AA26" i="1"/>
  <c r="AB26" i="1"/>
  <c r="Z26" i="1"/>
  <c r="F70" i="2"/>
  <c r="F69" i="2"/>
  <c r="B31" i="2"/>
  <c r="Y27" i="1"/>
  <c r="Y28" i="1"/>
  <c r="Y29" i="1"/>
  <c r="Y30" i="1"/>
  <c r="Y31" i="1"/>
  <c r="Y32" i="1"/>
  <c r="Y33" i="1"/>
  <c r="Y34" i="1"/>
  <c r="Y35" i="1"/>
  <c r="Y26" i="1"/>
  <c r="V27" i="1"/>
  <c r="V28" i="1"/>
  <c r="V29" i="1"/>
  <c r="V30" i="1"/>
  <c r="V31" i="1"/>
  <c r="V32" i="1"/>
  <c r="V33" i="1"/>
  <c r="V34" i="1"/>
  <c r="V35" i="1"/>
  <c r="V26" i="1"/>
  <c r="U27" i="1"/>
  <c r="U28" i="1"/>
  <c r="U29" i="1"/>
  <c r="U30" i="1"/>
  <c r="U31" i="1"/>
  <c r="U32" i="1"/>
  <c r="U33" i="1"/>
  <c r="U34" i="1"/>
  <c r="U35" i="1"/>
  <c r="U26" i="1"/>
  <c r="F16" i="2" l="1"/>
  <c r="G10" i="2"/>
  <c r="F8" i="2"/>
  <c r="F9" i="2"/>
  <c r="F7" i="2"/>
  <c r="K49" i="1"/>
  <c r="K47" i="1"/>
  <c r="AC31" i="1" l="1"/>
  <c r="AC32" i="1"/>
  <c r="AC33" i="1"/>
  <c r="AC34" i="1"/>
  <c r="AC35" i="1"/>
  <c r="AC27" i="1"/>
  <c r="AC28" i="1"/>
  <c r="AC29" i="1"/>
  <c r="AC30" i="1"/>
  <c r="AC26" i="1"/>
  <c r="C55" i="1"/>
  <c r="AC36" i="1" l="1"/>
  <c r="T26" i="1"/>
  <c r="AE27" i="1" l="1"/>
  <c r="AE31" i="1"/>
  <c r="AE35" i="1"/>
  <c r="AE33" i="1"/>
  <c r="AE28" i="1"/>
  <c r="AE32" i="1"/>
  <c r="AE26" i="1"/>
  <c r="AE29" i="1"/>
  <c r="AE30" i="1"/>
  <c r="AE34" i="1"/>
  <c r="AH26" i="1"/>
  <c r="R26" i="1"/>
  <c r="AJ31" i="1"/>
  <c r="W31" i="1" s="1"/>
  <c r="AJ32" i="1"/>
  <c r="W32" i="1" s="1"/>
  <c r="AJ33" i="1"/>
  <c r="W33" i="1" s="1"/>
  <c r="AJ34" i="1"/>
  <c r="W34" i="1" s="1"/>
  <c r="AJ35" i="1"/>
  <c r="W35" i="1" s="1"/>
  <c r="AI35" i="1"/>
  <c r="X35" i="1" s="1"/>
  <c r="AI28" i="1"/>
  <c r="AI29" i="1"/>
  <c r="AI30" i="1"/>
  <c r="AI31" i="1"/>
  <c r="X31" i="1" s="1"/>
  <c r="AI32" i="1"/>
  <c r="X32" i="1" s="1"/>
  <c r="AI33" i="1"/>
  <c r="X33" i="1" s="1"/>
  <c r="AI34" i="1"/>
  <c r="X34" i="1" s="1"/>
  <c r="T30" i="1"/>
  <c r="R30" i="1" s="1"/>
  <c r="T31" i="1"/>
  <c r="R31" i="1" s="1"/>
  <c r="T32" i="1"/>
  <c r="R32" i="1" s="1"/>
  <c r="T33" i="1"/>
  <c r="R33" i="1" s="1"/>
  <c r="T34" i="1"/>
  <c r="R34" i="1" s="1"/>
  <c r="T35" i="1"/>
  <c r="R35" i="1" s="1"/>
  <c r="P26" i="1"/>
  <c r="T27" i="1"/>
  <c r="R27" i="1" s="1"/>
  <c r="T28" i="1"/>
  <c r="R28" i="1" s="1"/>
  <c r="T29" i="1"/>
  <c r="R29" i="1" s="1"/>
  <c r="AE36" i="1" l="1"/>
  <c r="AC39" i="1" s="1"/>
  <c r="AC40" i="1" s="1"/>
  <c r="AJ30" i="1"/>
  <c r="W30" i="1" s="1"/>
  <c r="X30" i="1"/>
  <c r="AJ29" i="1"/>
  <c r="W29" i="1" s="1"/>
  <c r="X29" i="1"/>
  <c r="AJ26" i="1"/>
  <c r="X26" i="1"/>
  <c r="AJ27" i="1"/>
  <c r="W27" i="1" s="1"/>
  <c r="X27" i="1"/>
  <c r="AJ28" i="1"/>
  <c r="W28" i="1" s="1"/>
  <c r="X28" i="1"/>
  <c r="AF35" i="1"/>
  <c r="AH35" i="1"/>
  <c r="AM35" i="1" s="1"/>
  <c r="AF30" i="1"/>
  <c r="AH30" i="1"/>
  <c r="AM30" i="1" s="1"/>
  <c r="AF29" i="1"/>
  <c r="AH29" i="1"/>
  <c r="AM29" i="1" s="1"/>
  <c r="AG31" i="1"/>
  <c r="AH31" i="1"/>
  <c r="AM31" i="1" s="1"/>
  <c r="AF28" i="1"/>
  <c r="AH28" i="1"/>
  <c r="R36" i="1" s="1"/>
  <c r="T36" i="1" s="1"/>
  <c r="AF34" i="1"/>
  <c r="AH34" i="1"/>
  <c r="AM34" i="1" s="1"/>
  <c r="AF27" i="1"/>
  <c r="P27" i="1" s="1"/>
  <c r="AH27" i="1"/>
  <c r="AF33" i="1"/>
  <c r="AH33" i="1"/>
  <c r="AM33" i="1" s="1"/>
  <c r="AD29" i="1"/>
  <c r="AD32" i="1"/>
  <c r="AH32" i="1"/>
  <c r="AM32" i="1" s="1"/>
  <c r="AG29" i="1"/>
  <c r="AG33" i="1"/>
  <c r="AF32" i="1"/>
  <c r="AG32" i="1"/>
  <c r="AD34" i="1"/>
  <c r="AD30" i="1"/>
  <c r="AD33" i="1"/>
  <c r="AD26" i="1"/>
  <c r="AD28" i="1"/>
  <c r="AD35" i="1"/>
  <c r="AD31" i="1"/>
  <c r="AD27" i="1"/>
  <c r="AF31" i="1"/>
  <c r="AG35" i="1"/>
  <c r="AG27" i="1"/>
  <c r="AG28" i="1"/>
  <c r="Q28" i="1" s="1"/>
  <c r="AG34" i="1"/>
  <c r="AG30" i="1"/>
  <c r="AL34" i="1" l="1"/>
  <c r="Q34" i="1"/>
  <c r="AL33" i="1"/>
  <c r="Q33" i="1"/>
  <c r="AL32" i="1"/>
  <c r="Q32" i="1"/>
  <c r="AL29" i="1"/>
  <c r="Q29" i="1"/>
  <c r="AL30" i="1"/>
  <c r="Q30" i="1"/>
  <c r="AL35" i="1"/>
  <c r="Q35" i="1"/>
  <c r="AL31" i="1"/>
  <c r="Q31" i="1"/>
  <c r="AM27" i="1"/>
  <c r="AL27" i="1"/>
  <c r="Q27" i="1"/>
  <c r="AK27" i="1"/>
  <c r="Q26" i="1"/>
  <c r="AL28" i="1"/>
  <c r="AM28" i="1"/>
  <c r="W26" i="1"/>
  <c r="AM26" i="1"/>
  <c r="AK28" i="1"/>
  <c r="P28" i="1"/>
  <c r="AK29" i="1"/>
  <c r="P29" i="1"/>
  <c r="AK35" i="1"/>
  <c r="P35" i="1"/>
  <c r="AK32" i="1"/>
  <c r="P32" i="1"/>
  <c r="AK31" i="1"/>
  <c r="P31" i="1"/>
  <c r="AK33" i="1"/>
  <c r="P33" i="1"/>
  <c r="AK34" i="1"/>
  <c r="P34" i="1"/>
  <c r="AK30" i="1"/>
  <c r="P30" i="1"/>
  <c r="AH36" i="1"/>
  <c r="AF36" i="1"/>
  <c r="AG36" i="1"/>
  <c r="AD36" i="1"/>
  <c r="AC38" i="1" l="1"/>
  <c r="G43" i="1" s="1"/>
  <c r="C43" i="1"/>
  <c r="C53" i="1"/>
  <c r="C51" i="1"/>
  <c r="C52" i="1"/>
  <c r="Q36" i="1"/>
  <c r="O19" i="3" s="1"/>
  <c r="AH38" i="1"/>
  <c r="AI38" i="1" s="1"/>
  <c r="AM36" i="1"/>
  <c r="C48" i="1" s="1"/>
  <c r="C54" i="1" s="1"/>
  <c r="P36" i="1"/>
  <c r="O19" i="2" s="1"/>
  <c r="C57" i="2" s="1"/>
  <c r="AK36" i="1"/>
  <c r="C46" i="1" s="1"/>
  <c r="AL36" i="1"/>
  <c r="C44" i="1" s="1"/>
  <c r="AH37" i="1"/>
  <c r="AI37" i="1" s="1"/>
  <c r="AH39" i="1"/>
  <c r="AI39" i="1" s="1"/>
  <c r="F21" i="2" l="1"/>
  <c r="G55" i="2"/>
  <c r="C55" i="2"/>
  <c r="C59" i="2" s="1"/>
  <c r="F27" i="2"/>
  <c r="G47" i="2"/>
  <c r="G57" i="2"/>
  <c r="G19" i="2"/>
  <c r="F29" i="2"/>
  <c r="F62" i="2"/>
  <c r="C47" i="2"/>
  <c r="F23" i="2"/>
  <c r="G25" i="2"/>
  <c r="F50" i="2"/>
  <c r="F62" i="3"/>
  <c r="G57" i="3"/>
  <c r="F23" i="3"/>
  <c r="C47" i="3"/>
  <c r="C57" i="3"/>
  <c r="F29" i="3"/>
  <c r="C55" i="3"/>
  <c r="G55" i="3"/>
  <c r="F21" i="3"/>
  <c r="G19" i="3"/>
  <c r="F27" i="3"/>
  <c r="F50" i="3"/>
  <c r="G25" i="3"/>
  <c r="G47" i="3"/>
  <c r="AH40" i="1"/>
  <c r="C50" i="1" s="1"/>
  <c r="AJ37" i="1"/>
  <c r="AJ40" i="1" l="1"/>
  <c r="G50" i="1" s="1"/>
  <c r="G59" i="2"/>
  <c r="G59" i="3"/>
  <c r="C59" i="3"/>
</calcChain>
</file>

<file path=xl/sharedStrings.xml><?xml version="1.0" encoding="utf-8"?>
<sst xmlns="http://schemas.openxmlformats.org/spreadsheetml/2006/main" count="247" uniqueCount="161">
  <si>
    <t>2019年</t>
    <rPh sb="4" eb="5">
      <t>ネン</t>
    </rPh>
    <phoneticPr fontId="1"/>
  </si>
  <si>
    <t>4月</t>
  </si>
  <si>
    <t>5月</t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</si>
  <si>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</si>
  <si>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</si>
  <si>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</si>
  <si>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</si>
  <si>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</si>
  <si>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</si>
  <si>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</si>
  <si>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</si>
  <si>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</si>
  <si>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</si>
  <si>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2020年</t>
    <rPh sb="4" eb="5">
      <t>ネン</t>
    </rPh>
    <phoneticPr fontId="1"/>
  </si>
  <si>
    <t>実績額</t>
    <rPh sb="0" eb="2">
      <t>ジッセキ</t>
    </rPh>
    <rPh sb="2" eb="3">
      <t>ガク</t>
    </rPh>
    <phoneticPr fontId="1"/>
  </si>
  <si>
    <t>見込額</t>
    <rPh sb="0" eb="2">
      <t>ミコ</t>
    </rPh>
    <rPh sb="2" eb="3">
      <t>ガク</t>
    </rPh>
    <phoneticPr fontId="1"/>
  </si>
  <si>
    <t>〇申請者住所</t>
    <rPh sb="1" eb="3">
      <t>シンセイ</t>
    </rPh>
    <rPh sb="3" eb="4">
      <t>シャ</t>
    </rPh>
    <rPh sb="4" eb="6">
      <t>ジュウショ</t>
    </rPh>
    <phoneticPr fontId="1"/>
  </si>
  <si>
    <t>県</t>
    <rPh sb="0" eb="1">
      <t>ケン</t>
    </rPh>
    <phoneticPr fontId="1"/>
  </si>
  <si>
    <t>市</t>
    <rPh sb="0" eb="1">
      <t>シ</t>
    </rPh>
    <phoneticPr fontId="1"/>
  </si>
  <si>
    <t>〇名称（会社名、屋号等）</t>
    <rPh sb="1" eb="3">
      <t>メイショウ</t>
    </rPh>
    <rPh sb="4" eb="7">
      <t>カイシャメイ</t>
    </rPh>
    <rPh sb="8" eb="10">
      <t>ヤゴウ</t>
    </rPh>
    <rPh sb="10" eb="11">
      <t>トウ</t>
    </rPh>
    <phoneticPr fontId="1"/>
  </si>
  <si>
    <t>〇事業実態のある住所</t>
    <rPh sb="1" eb="3">
      <t>ジギョウ</t>
    </rPh>
    <rPh sb="3" eb="5">
      <t>ジッタイ</t>
    </rPh>
    <rPh sb="8" eb="10">
      <t>ジュウショ</t>
    </rPh>
    <phoneticPr fontId="1"/>
  </si>
  <si>
    <t>〇個人・法人</t>
    <rPh sb="1" eb="3">
      <t>コジン</t>
    </rPh>
    <rPh sb="4" eb="6">
      <t>ホウジン</t>
    </rPh>
    <phoneticPr fontId="1"/>
  </si>
  <si>
    <t>個人</t>
    <rPh sb="0" eb="2">
      <t>コジン</t>
    </rPh>
    <phoneticPr fontId="1"/>
  </si>
  <si>
    <t>法人</t>
    <rPh sb="0" eb="2">
      <t>ホウジン</t>
    </rPh>
    <phoneticPr fontId="1"/>
  </si>
  <si>
    <t>※どちらかに〇</t>
    <phoneticPr fontId="1"/>
  </si>
  <si>
    <t>〇</t>
    <phoneticPr fontId="1"/>
  </si>
  <si>
    <t>単位：円</t>
    <rPh sb="0" eb="2">
      <t>タンイ</t>
    </rPh>
    <rPh sb="3" eb="4">
      <t>エン</t>
    </rPh>
    <phoneticPr fontId="1"/>
  </si>
  <si>
    <t>プルダウン</t>
    <phoneticPr fontId="1"/>
  </si>
  <si>
    <t>※確定していない月は、実績額入力不要です。</t>
    <rPh sb="1" eb="3">
      <t>カクテイ</t>
    </rPh>
    <rPh sb="8" eb="9">
      <t>ツキ</t>
    </rPh>
    <rPh sb="11" eb="14">
      <t>ジッセキガク</t>
    </rPh>
    <rPh sb="14" eb="16">
      <t>ニュウリョク</t>
    </rPh>
    <rPh sb="16" eb="18">
      <t>フヨウ</t>
    </rPh>
    <phoneticPr fontId="1"/>
  </si>
  <si>
    <t>　見込額を入力してください。</t>
    <rPh sb="1" eb="3">
      <t>ミコ</t>
    </rPh>
    <rPh sb="3" eb="4">
      <t>ガク</t>
    </rPh>
    <rPh sb="5" eb="7">
      <t>ニュウリョク</t>
    </rPh>
    <phoneticPr fontId="1"/>
  </si>
  <si>
    <t>1カ月減少率</t>
    <rPh sb="2" eb="3">
      <t>ゲツ</t>
    </rPh>
    <rPh sb="3" eb="6">
      <t>ゲンショウリツ</t>
    </rPh>
    <phoneticPr fontId="1"/>
  </si>
  <si>
    <t>3ヶ月減少率</t>
    <rPh sb="2" eb="3">
      <t>ゲツ</t>
    </rPh>
    <rPh sb="3" eb="6">
      <t>ゲンショウリツ</t>
    </rPh>
    <phoneticPr fontId="1"/>
  </si>
  <si>
    <t>後2ヶ月</t>
    <rPh sb="0" eb="1">
      <t>アト</t>
    </rPh>
    <rPh sb="3" eb="4">
      <t>ゲツ</t>
    </rPh>
    <phoneticPr fontId="1"/>
  </si>
  <si>
    <t>危機</t>
    <rPh sb="0" eb="2">
      <t>キキ</t>
    </rPh>
    <phoneticPr fontId="1"/>
  </si>
  <si>
    <t>4号</t>
    <rPh sb="1" eb="2">
      <t>ゴウ</t>
    </rPh>
    <phoneticPr fontId="1"/>
  </si>
  <si>
    <t>５号</t>
    <rPh sb="1" eb="2">
      <t>ゴウ</t>
    </rPh>
    <phoneticPr fontId="1"/>
  </si>
  <si>
    <t>給付金</t>
    <rPh sb="0" eb="3">
      <t>キュウフキン</t>
    </rPh>
    <phoneticPr fontId="1"/>
  </si>
  <si>
    <t>簡易適用確認シート</t>
    <rPh sb="0" eb="2">
      <t>カンイ</t>
    </rPh>
    <rPh sb="2" eb="4">
      <t>テキヨウ</t>
    </rPh>
    <rPh sb="4" eb="6">
      <t>カクニン</t>
    </rPh>
    <phoneticPr fontId="1"/>
  </si>
  <si>
    <t>判定結果</t>
    <rPh sb="0" eb="2">
      <t>ハンテイ</t>
    </rPh>
    <rPh sb="2" eb="4">
      <t>ケッカ</t>
    </rPh>
    <phoneticPr fontId="1"/>
  </si>
  <si>
    <t>制度名称</t>
    <rPh sb="0" eb="2">
      <t>セイド</t>
    </rPh>
    <rPh sb="2" eb="4">
      <t>メイショウ</t>
    </rPh>
    <phoneticPr fontId="1"/>
  </si>
  <si>
    <t>制度概要</t>
    <rPh sb="0" eb="2">
      <t>セイド</t>
    </rPh>
    <rPh sb="2" eb="4">
      <t>ガイヨウ</t>
    </rPh>
    <phoneticPr fontId="1"/>
  </si>
  <si>
    <t>ジャンル</t>
    <phoneticPr fontId="1"/>
  </si>
  <si>
    <t>給付金</t>
    <rPh sb="0" eb="3">
      <t>キュウフキン</t>
    </rPh>
    <phoneticPr fontId="1"/>
  </si>
  <si>
    <t>信用保証融資</t>
    <rPh sb="0" eb="2">
      <t>シンヨウ</t>
    </rPh>
    <rPh sb="2" eb="4">
      <t>ホショウ</t>
    </rPh>
    <rPh sb="4" eb="6">
      <t>ユウシ</t>
    </rPh>
    <phoneticPr fontId="1"/>
  </si>
  <si>
    <t>融資</t>
    <rPh sb="0" eb="2">
      <t>ユウシ</t>
    </rPh>
    <phoneticPr fontId="1"/>
  </si>
  <si>
    <t>持続化給付金</t>
    <rPh sb="0" eb="2">
      <t>ジゾク</t>
    </rPh>
    <rPh sb="2" eb="3">
      <t>カ</t>
    </rPh>
    <rPh sb="3" eb="6">
      <t>キュウフキン</t>
    </rPh>
    <phoneticPr fontId="1"/>
  </si>
  <si>
    <t>危機関連保証</t>
    <rPh sb="0" eb="2">
      <t>キキ</t>
    </rPh>
    <rPh sb="2" eb="4">
      <t>カンレン</t>
    </rPh>
    <rPh sb="4" eb="6">
      <t>ホショウ</t>
    </rPh>
    <phoneticPr fontId="1"/>
  </si>
  <si>
    <t>セーフティネット保証４号</t>
    <rPh sb="8" eb="10">
      <t>ホショウ</t>
    </rPh>
    <rPh sb="11" eb="12">
      <t>ゴウ</t>
    </rPh>
    <phoneticPr fontId="1"/>
  </si>
  <si>
    <t>セーフティネット保証５号</t>
    <rPh sb="8" eb="10">
      <t>ホショウ</t>
    </rPh>
    <rPh sb="11" eb="12">
      <t>ゴウ</t>
    </rPh>
    <phoneticPr fontId="1"/>
  </si>
  <si>
    <t>実質無利子</t>
    <rPh sb="0" eb="2">
      <t>ジッシツ</t>
    </rPh>
    <rPh sb="2" eb="5">
      <t>ムリシ</t>
    </rPh>
    <phoneticPr fontId="1"/>
  </si>
  <si>
    <t>新型コロナウイルス感染症特別貸付</t>
    <rPh sb="0" eb="2">
      <t>シンガタ</t>
    </rPh>
    <rPh sb="9" eb="12">
      <t>カンセンショウ</t>
    </rPh>
    <rPh sb="12" eb="14">
      <t>トクベツ</t>
    </rPh>
    <rPh sb="14" eb="16">
      <t>カシツケ</t>
    </rPh>
    <phoneticPr fontId="1"/>
  </si>
  <si>
    <t>危機対応融資</t>
    <rPh sb="0" eb="2">
      <t>キキ</t>
    </rPh>
    <rPh sb="2" eb="4">
      <t>タイオウ</t>
    </rPh>
    <rPh sb="4" eb="6">
      <t>ユウシ</t>
    </rPh>
    <phoneticPr fontId="1"/>
  </si>
  <si>
    <t>セーフティ貸付</t>
    <rPh sb="5" eb="7">
      <t>カシツケ</t>
    </rPh>
    <phoneticPr fontId="1"/>
  </si>
  <si>
    <t>個人</t>
    <rPh sb="0" eb="2">
      <t>コジン</t>
    </rPh>
    <phoneticPr fontId="1"/>
  </si>
  <si>
    <t>法人</t>
    <rPh sb="0" eb="2">
      <t>ホウジン</t>
    </rPh>
    <phoneticPr fontId="1"/>
  </si>
  <si>
    <t>岩出市役所産業振興課</t>
    <rPh sb="0" eb="3">
      <t>イワデシ</t>
    </rPh>
    <rPh sb="3" eb="5">
      <t>ヤクショ</t>
    </rPh>
    <rPh sb="5" eb="7">
      <t>サンギョウ</t>
    </rPh>
    <rPh sb="7" eb="9">
      <t>シンコウ</t>
    </rPh>
    <rPh sb="9" eb="10">
      <t>カ</t>
    </rPh>
    <phoneticPr fontId="1"/>
  </si>
  <si>
    <t>・100 ％保証
・一般枠と別枠
　２．８億円</t>
    <rPh sb="6" eb="8">
      <t>ホショウ</t>
    </rPh>
    <rPh sb="10" eb="12">
      <t>イッパン</t>
    </rPh>
    <rPh sb="12" eb="13">
      <t>ワク</t>
    </rPh>
    <rPh sb="14" eb="16">
      <t>ベツワク</t>
    </rPh>
    <rPh sb="21" eb="23">
      <t>オクエン</t>
    </rPh>
    <phoneticPr fontId="1"/>
  </si>
  <si>
    <t>保証料・利子減免
【当初３年間】</t>
    <rPh sb="0" eb="2">
      <t>ホショウ</t>
    </rPh>
    <rPh sb="2" eb="3">
      <t>リョウ</t>
    </rPh>
    <rPh sb="4" eb="6">
      <t>リシ</t>
    </rPh>
    <rPh sb="6" eb="8">
      <t>ゲンメン</t>
    </rPh>
    <rPh sb="10" eb="12">
      <t>トウショ</t>
    </rPh>
    <rPh sb="13" eb="15">
      <t>ネンカン</t>
    </rPh>
    <phoneticPr fontId="1"/>
  </si>
  <si>
    <t>特別利子補給制度
【当初３年間】</t>
    <rPh sb="0" eb="2">
      <t>トクベツ</t>
    </rPh>
    <rPh sb="2" eb="4">
      <t>リシ</t>
    </rPh>
    <rPh sb="4" eb="6">
      <t>ホキュウ</t>
    </rPh>
    <rPh sb="6" eb="8">
      <t>セイド</t>
    </rPh>
    <phoneticPr fontId="1"/>
  </si>
  <si>
    <t>・据置期間5年以内
・当初3年間基準金利
　▲0.9％
　4年目以降基準金利</t>
    <phoneticPr fontId="1"/>
  </si>
  <si>
    <t>・当初3年間利子補給
※判定が△の場合、
　要件確認</t>
    <rPh sb="6" eb="8">
      <t>リシ</t>
    </rPh>
    <rPh sb="8" eb="10">
      <t>ホキュウ</t>
    </rPh>
    <rPh sb="12" eb="14">
      <t>ハンテイ</t>
    </rPh>
    <rPh sb="17" eb="19">
      <t>バアイ</t>
    </rPh>
    <rPh sb="22" eb="24">
      <t>ヨウケン</t>
    </rPh>
    <rPh sb="24" eb="26">
      <t>カクニン</t>
    </rPh>
    <phoneticPr fontId="1"/>
  </si>
  <si>
    <t>・据置期間3年以内
・基準金利</t>
    <phoneticPr fontId="1"/>
  </si>
  <si>
    <t>・100 ％保証
・一般、ＳＮ枠と
　別枠2.8億円</t>
    <rPh sb="6" eb="8">
      <t>ホショウ</t>
    </rPh>
    <rPh sb="10" eb="12">
      <t>イッパン</t>
    </rPh>
    <rPh sb="15" eb="16">
      <t>ワク</t>
    </rPh>
    <rPh sb="19" eb="21">
      <t>ベツワク</t>
    </rPh>
    <rPh sb="24" eb="26">
      <t>オクエン</t>
    </rPh>
    <phoneticPr fontId="1"/>
  </si>
  <si>
    <t>日本政策金融公庫
日本公庫事業資金
相談ダイヤル
0120-154-505</t>
    <rPh sb="0" eb="2">
      <t>ニホン</t>
    </rPh>
    <rPh sb="2" eb="4">
      <t>セイサク</t>
    </rPh>
    <rPh sb="4" eb="6">
      <t>キンユウ</t>
    </rPh>
    <rPh sb="6" eb="8">
      <t>コウコ</t>
    </rPh>
    <phoneticPr fontId="1"/>
  </si>
  <si>
    <t>申請・問い合わせ先等</t>
    <rPh sb="0" eb="2">
      <t>シンセイ</t>
    </rPh>
    <rPh sb="3" eb="4">
      <t>ト</t>
    </rPh>
    <rPh sb="5" eb="6">
      <t>ア</t>
    </rPh>
    <rPh sb="8" eb="9">
      <t>サキ</t>
    </rPh>
    <rPh sb="9" eb="10">
      <t>トウ</t>
    </rPh>
    <phoneticPr fontId="1"/>
  </si>
  <si>
    <t>商工組合中央金庫
相談窓口
0120ｰ542ｰ711</t>
    <phoneticPr fontId="1"/>
  </si>
  <si>
    <t>※簡易判定ですので、可能性がある制度を紹介しております。
　詳細等は各制度の要件等を十分ご確認ください。</t>
    <rPh sb="1" eb="3">
      <t>カンイ</t>
    </rPh>
    <rPh sb="3" eb="5">
      <t>ハンテイ</t>
    </rPh>
    <rPh sb="10" eb="13">
      <t>カノウセイ</t>
    </rPh>
    <rPh sb="16" eb="18">
      <t>セイド</t>
    </rPh>
    <rPh sb="19" eb="21">
      <t>ショウカイ</t>
    </rPh>
    <rPh sb="30" eb="32">
      <t>ショウサイ</t>
    </rPh>
    <rPh sb="32" eb="33">
      <t>トウ</t>
    </rPh>
    <rPh sb="34" eb="37">
      <t>カクセイド</t>
    </rPh>
    <rPh sb="38" eb="40">
      <t>ヨウケン</t>
    </rPh>
    <rPh sb="40" eb="41">
      <t>トウ</t>
    </rPh>
    <rPh sb="42" eb="44">
      <t>ジュウブン</t>
    </rPh>
    <rPh sb="45" eb="47">
      <t>カクニン</t>
    </rPh>
    <phoneticPr fontId="1"/>
  </si>
  <si>
    <t>金融機関を
通じて融資</t>
    <rPh sb="0" eb="2">
      <t>キンユウ</t>
    </rPh>
    <rPh sb="2" eb="4">
      <t>キカン</t>
    </rPh>
    <rPh sb="6" eb="7">
      <t>ツウ</t>
    </rPh>
    <rPh sb="9" eb="11">
      <t>ユウシ</t>
    </rPh>
    <phoneticPr fontId="1"/>
  </si>
  <si>
    <t>様式第４</t>
    <phoneticPr fontId="1"/>
  </si>
  <si>
    <t>中小企業信用保険法第２条第５項第４号の規定による認定申請書</t>
    <phoneticPr fontId="1"/>
  </si>
  <si>
    <t>令和２年　　月　　日</t>
    <phoneticPr fontId="1"/>
  </si>
  <si>
    <t>岩出市長　中芝　正幸　殿</t>
    <phoneticPr fontId="1"/>
  </si>
  <si>
    <t>申請者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</si>
  <si>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</si>
  <si>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</si>
  <si>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〇申請者名（役職、氏名）</t>
    <rPh sb="1" eb="4">
      <t>シンセイシャ</t>
    </rPh>
    <rPh sb="4" eb="5">
      <t>メイ</t>
    </rPh>
    <rPh sb="6" eb="8">
      <t>ヤクショク</t>
    </rPh>
    <rPh sb="9" eb="11">
      <t>シメイ</t>
    </rPh>
    <phoneticPr fontId="1"/>
  </si>
  <si>
    <t>〇連絡先</t>
    <rPh sb="1" eb="4">
      <t>レンラクサキ</t>
    </rPh>
    <phoneticPr fontId="1"/>
  </si>
  <si>
    <t>連絡先</t>
    <rPh sb="0" eb="2">
      <t>レンラク</t>
    </rPh>
    <rPh sb="2" eb="3">
      <t>サキ</t>
    </rPh>
    <phoneticPr fontId="1"/>
  </si>
  <si>
    <t>事業所所在地</t>
    <phoneticPr fontId="1"/>
  </si>
  <si>
    <t>私は、</t>
    <phoneticPr fontId="1"/>
  </si>
  <si>
    <t>令和２年新型コロナウイルス感染症</t>
    <phoneticPr fontId="1"/>
  </si>
  <si>
    <t>の発生に起因して、下記のとおり、</t>
    <phoneticPr fontId="1"/>
  </si>
  <si>
    <t>記</t>
    <rPh sb="0" eb="1">
      <t>キ</t>
    </rPh>
    <phoneticPr fontId="1"/>
  </si>
  <si>
    <t>〇事業開始年月日</t>
    <rPh sb="1" eb="3">
      <t>ジギョウ</t>
    </rPh>
    <rPh sb="3" eb="5">
      <t>カイシ</t>
    </rPh>
    <rPh sb="5" eb="8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</si>
  <si>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</si>
  <si>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</si>
  <si>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</si>
  <si>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１　事業開始年月日</t>
    <phoneticPr fontId="1"/>
  </si>
  <si>
    <t>２　売上高等</t>
    <phoneticPr fontId="1"/>
  </si>
  <si>
    <t>（イ）最近１か月間の売上高等</t>
    <phoneticPr fontId="1"/>
  </si>
  <si>
    <t>減少率</t>
    <phoneticPr fontId="1"/>
  </si>
  <si>
    <t>　　　経営の安定に支障が生じておりますので、中小企業信用保険法第２条第５項第４号の</t>
    <phoneticPr fontId="1"/>
  </si>
  <si>
    <t>　　　規定に基づき認定されるようお願いします。</t>
    <rPh sb="3" eb="5">
      <t>キテイ</t>
    </rPh>
    <phoneticPr fontId="1"/>
  </si>
  <si>
    <t>（実績）</t>
    <phoneticPr fontId="1"/>
  </si>
  <si>
    <t>　　　（Ｂ－Ａ）／Ｂ×１００</t>
    <phoneticPr fontId="1"/>
  </si>
  <si>
    <t>円</t>
    <rPh sb="0" eb="1">
      <t>エン</t>
    </rPh>
    <phoneticPr fontId="1"/>
  </si>
  <si>
    <t>　　Ｂ：Ａの期間に対応する前年１か月間の売上高等</t>
    <phoneticPr fontId="1"/>
  </si>
  <si>
    <t>　　Ａ：災害等の発生における最近１か月間の売上高等</t>
    <phoneticPr fontId="1"/>
  </si>
  <si>
    <t>（ロ）最近３か月間の売上高等の実績見込み</t>
    <phoneticPr fontId="1"/>
  </si>
  <si>
    <t>（実績・見込）</t>
    <rPh sb="4" eb="6">
      <t>ミコ</t>
    </rPh>
    <phoneticPr fontId="1"/>
  </si>
  <si>
    <t>（（Ｂ＋Ｄ）－（Ａ＋Ｃ））／（Ｂ＋Ｄ）×100</t>
    <phoneticPr fontId="1"/>
  </si>
  <si>
    <t>　　Ｃ：Ａの期間後２か月間の見込み売上高等</t>
    <phoneticPr fontId="1"/>
  </si>
  <si>
    <t>　　Ｄ：Ｃの期間に対応する前年の２か月間の売上高等</t>
    <phoneticPr fontId="1"/>
  </si>
  <si>
    <t>３　売上高等が減少し、又は減少すると見込まれる理由</t>
    <phoneticPr fontId="1"/>
  </si>
  <si>
    <t>〇売上減少の理由</t>
    <rPh sb="1" eb="3">
      <t>ウリアゲ</t>
    </rPh>
    <rPh sb="3" eb="5">
      <t>ゲンショウ</t>
    </rPh>
    <rPh sb="6" eb="8">
      <t>リユウ</t>
    </rPh>
    <phoneticPr fontId="1"/>
  </si>
  <si>
    <t xml:space="preserve">（留意事項）
　①　本認定とは別に、金融機関及び信用保証協会による金融上の審査があります。
　②　市町村長又は特別区長から認定を受けた後、本認定の有効期間内に金融機関又は信用保証協会に対して、経営安定関連保証の申込みを行うことが必要です。
</t>
    <phoneticPr fontId="1"/>
  </si>
  <si>
    <t>令和　　年　　月　　日</t>
    <phoneticPr fontId="1"/>
  </si>
  <si>
    <t>岩   産   振   第　　  　号</t>
    <phoneticPr fontId="1"/>
  </si>
  <si>
    <t>　申請のとおり、相違ないことを認定します。</t>
    <phoneticPr fontId="1"/>
  </si>
  <si>
    <t>（注）本認定申請書の有効期間</t>
    <phoneticPr fontId="1"/>
  </si>
  <si>
    <t>　　令和　　年　　月　　日から令和　　年　　月　　日まで</t>
    <phoneticPr fontId="1"/>
  </si>
  <si>
    <t>認定者　岩出市長　中芝　正幸</t>
    <phoneticPr fontId="1"/>
  </si>
  <si>
    <t>○売上高等について</t>
    <phoneticPr fontId="1"/>
  </si>
  <si>
    <t>最近１か月の売上高等</t>
    <phoneticPr fontId="1"/>
  </si>
  <si>
    <t>前年同月の売上高等</t>
    <phoneticPr fontId="1"/>
  </si>
  <si>
    <t>≧２０％</t>
    <phoneticPr fontId="1"/>
  </si>
  <si>
    <t>Ａの期間後２か月間の
見込み売上高等</t>
    <phoneticPr fontId="1"/>
  </si>
  <si>
    <t>前年同月の売上高等</t>
    <phoneticPr fontId="1"/>
  </si>
  <si>
    <t>上記のとおり相違ありません。</t>
    <phoneticPr fontId="1"/>
  </si>
  <si>
    <t>令和　　年　　月　　日</t>
    <phoneticPr fontId="1"/>
  </si>
  <si>
    <t>今年
最近１か月</t>
    <rPh sb="0" eb="2">
      <t>コトシ</t>
    </rPh>
    <phoneticPr fontId="1"/>
  </si>
  <si>
    <t>昨年
同月</t>
    <rPh sb="0" eb="2">
      <t>サクネン</t>
    </rPh>
    <rPh sb="3" eb="5">
      <t>ドウゲツ</t>
    </rPh>
    <phoneticPr fontId="1"/>
  </si>
  <si>
    <t>今年
その後１か月目</t>
    <rPh sb="0" eb="2">
      <t>コトシ</t>
    </rPh>
    <rPh sb="5" eb="6">
      <t>ゴ</t>
    </rPh>
    <rPh sb="9" eb="10">
      <t>メ</t>
    </rPh>
    <phoneticPr fontId="1"/>
  </si>
  <si>
    <t>今年
その後２か月目</t>
    <rPh sb="0" eb="2">
      <t>コトシ</t>
    </rPh>
    <rPh sb="5" eb="6">
      <t>ゴ</t>
    </rPh>
    <rPh sb="9" eb="10">
      <t>メ</t>
    </rPh>
    <phoneticPr fontId="1"/>
  </si>
  <si>
    <t>小計</t>
    <rPh sb="0" eb="2">
      <t>ショウケイ</t>
    </rPh>
    <phoneticPr fontId="1"/>
  </si>
  <si>
    <t>申請必要書類</t>
    <rPh sb="0" eb="2">
      <t>シンセイ</t>
    </rPh>
    <rPh sb="2" eb="4">
      <t>ヒツヨウ</t>
    </rPh>
    <rPh sb="4" eb="6">
      <t>ショルイ</t>
    </rPh>
    <phoneticPr fontId="1"/>
  </si>
  <si>
    <t>売上高等確認書</t>
    <phoneticPr fontId="1"/>
  </si>
  <si>
    <t>□売上高等確認書（このエクセルシートの２枚目）　１部</t>
    <rPh sb="25" eb="26">
      <t>ブ</t>
    </rPh>
    <phoneticPr fontId="1"/>
  </si>
  <si>
    <t>　（損益計算書、売上表など）</t>
    <rPh sb="2" eb="4">
      <t>ソンエキ</t>
    </rPh>
    <rPh sb="4" eb="7">
      <t>ケイサンショ</t>
    </rPh>
    <rPh sb="8" eb="10">
      <t>ウリアゲ</t>
    </rPh>
    <rPh sb="10" eb="11">
      <t>ヒョウ</t>
    </rPh>
    <phoneticPr fontId="1"/>
  </si>
  <si>
    <t>□印鑑証明書原本　１部</t>
    <rPh sb="1" eb="3">
      <t>インカン</t>
    </rPh>
    <rPh sb="3" eb="6">
      <t>ショウメイショ</t>
    </rPh>
    <rPh sb="6" eb="8">
      <t>ゲンポン</t>
    </rPh>
    <rPh sb="10" eb="11">
      <t>ブ</t>
    </rPh>
    <phoneticPr fontId="1"/>
  </si>
  <si>
    <t>※提出書類は返却いたしません。</t>
    <rPh sb="1" eb="3">
      <t>テイシュツ</t>
    </rPh>
    <rPh sb="3" eb="5">
      <t>ショルイ</t>
    </rPh>
    <rPh sb="6" eb="8">
      <t>ヘンキャク</t>
    </rPh>
    <phoneticPr fontId="1"/>
  </si>
  <si>
    <t>□売上高が確認できる書類【今年と昨年】　１部</t>
    <rPh sb="5" eb="7">
      <t>カクニン</t>
    </rPh>
    <rPh sb="10" eb="12">
      <t>ショルイ</t>
    </rPh>
    <rPh sb="13" eb="15">
      <t>コトシ</t>
    </rPh>
    <rPh sb="16" eb="18">
      <t>サクネン</t>
    </rPh>
    <rPh sb="21" eb="22">
      <t>ブ</t>
    </rPh>
    <phoneticPr fontId="1"/>
  </si>
  <si>
    <t>中小企業信用保険法第２条第６項の規定による認定申請書</t>
    <phoneticPr fontId="1"/>
  </si>
  <si>
    <t>の発生に起因して、現在、金融</t>
    <phoneticPr fontId="1"/>
  </si>
  <si>
    <t>　　取引の正常化のために資金調達が必要となっており、かつ、下記のとおり売上高等も</t>
    <phoneticPr fontId="1"/>
  </si>
  <si>
    <t>　　減少しております。こうした事態の発生により、経営の安定に支障が生じております</t>
    <rPh sb="2" eb="4">
      <t>ゲンショウ</t>
    </rPh>
    <rPh sb="15" eb="17">
      <t>ジタイ</t>
    </rPh>
    <rPh sb="18" eb="20">
      <t>ハッセイ</t>
    </rPh>
    <rPh sb="24" eb="26">
      <t>ケイエイ</t>
    </rPh>
    <rPh sb="27" eb="29">
      <t>アンテイ</t>
    </rPh>
    <rPh sb="30" eb="32">
      <t>シショウ</t>
    </rPh>
    <rPh sb="33" eb="34">
      <t>ショウ</t>
    </rPh>
    <phoneticPr fontId="1"/>
  </si>
  <si>
    <t>　　ことから、中小企業信用保険法第２条第６項の規定に基づき認定されるようお願いします。</t>
    <phoneticPr fontId="1"/>
  </si>
  <si>
    <t>　　Ａ：信用の収縮の発生における最近１か月間の売上高等</t>
    <phoneticPr fontId="1"/>
  </si>
  <si>
    <t>（留意事項）
・本認定とは別に、金融機関及び信用保証協会による金融上の審査があります。
・市町村長又は特別区長から認定を受けた後、本認定の有効期間内に金融機関又は信用保証協会に対して、危機関連保証の申込みを行うことが必要です。</t>
    <phoneticPr fontId="1"/>
  </si>
  <si>
    <t>≧１５％</t>
    <phoneticPr fontId="1"/>
  </si>
  <si>
    <t>　創業１年未満の場合、申請書の様式等が変わります。</t>
    <rPh sb="1" eb="3">
      <t>ソウギョウ</t>
    </rPh>
    <rPh sb="4" eb="5">
      <t>ネン</t>
    </rPh>
    <rPh sb="5" eb="7">
      <t>ミマン</t>
    </rPh>
    <rPh sb="8" eb="10">
      <t>バアイ</t>
    </rPh>
    <rPh sb="11" eb="14">
      <t>シンセイショ</t>
    </rPh>
    <rPh sb="15" eb="17">
      <t>ヨウシキ</t>
    </rPh>
    <rPh sb="17" eb="18">
      <t>トウ</t>
    </rPh>
    <rPh sb="19" eb="20">
      <t>カ</t>
    </rPh>
    <phoneticPr fontId="1"/>
  </si>
  <si>
    <t>　お問い合わせください。</t>
    <rPh sb="2" eb="3">
      <t>ト</t>
    </rPh>
    <rPh sb="4" eb="5">
      <t>ア</t>
    </rPh>
    <phoneticPr fontId="1"/>
  </si>
  <si>
    <t>各制度の簡易適用確認をする場合は</t>
    <rPh sb="0" eb="3">
      <t>カクセイド</t>
    </rPh>
    <rPh sb="4" eb="6">
      <t>カンイ</t>
    </rPh>
    <rPh sb="6" eb="8">
      <t>テキヨウ</t>
    </rPh>
    <rPh sb="8" eb="10">
      <t>カクニン</t>
    </rPh>
    <rPh sb="13" eb="15">
      <t>バアイ</t>
    </rPh>
    <phoneticPr fontId="1"/>
  </si>
  <si>
    <t>色のセルを入力してください。</t>
    <rPh sb="0" eb="1">
      <t>イロ</t>
    </rPh>
    <rPh sb="5" eb="7">
      <t>ニュウリョク</t>
    </rPh>
    <phoneticPr fontId="1"/>
  </si>
  <si>
    <t>ｾｰﾌﾃｨ4号、危機関連の認定申請書を作成の場合は</t>
    <rPh sb="6" eb="7">
      <t>ゴウ</t>
    </rPh>
    <rPh sb="8" eb="10">
      <t>キキ</t>
    </rPh>
    <rPh sb="10" eb="12">
      <t>カンレン</t>
    </rPh>
    <rPh sb="13" eb="15">
      <t>ニンテイ</t>
    </rPh>
    <rPh sb="15" eb="18">
      <t>シンセイショ</t>
    </rPh>
    <rPh sb="19" eb="21">
      <t>サクセイ</t>
    </rPh>
    <rPh sb="22" eb="24">
      <t>バアイ</t>
    </rPh>
    <phoneticPr fontId="1"/>
  </si>
  <si>
    <t>色のセルも入力してください。</t>
    <rPh sb="0" eb="1">
      <t>イロ</t>
    </rPh>
    <rPh sb="5" eb="7">
      <t>ニュウリョク</t>
    </rPh>
    <phoneticPr fontId="1"/>
  </si>
  <si>
    <t>〇今年と昨年の売上額</t>
    <rPh sb="1" eb="3">
      <t>コトシ</t>
    </rPh>
    <rPh sb="4" eb="6">
      <t>サクネン</t>
    </rPh>
    <rPh sb="7" eb="9">
      <t>ウリアゲ</t>
    </rPh>
    <rPh sb="9" eb="10">
      <t>ガク</t>
    </rPh>
    <phoneticPr fontId="1"/>
  </si>
  <si>
    <t>危機</t>
    <rPh sb="0" eb="2">
      <t>キキ</t>
    </rPh>
    <phoneticPr fontId="1"/>
  </si>
  <si>
    <t>認定申請書用</t>
    <rPh sb="0" eb="2">
      <t>ニンテイ</t>
    </rPh>
    <rPh sb="2" eb="5">
      <t>シンセイショ</t>
    </rPh>
    <rPh sb="5" eb="6">
      <t>ヨウ</t>
    </rPh>
    <phoneticPr fontId="1"/>
  </si>
  <si>
    <t>ここで、入力終了です。</t>
    <rPh sb="4" eb="6">
      <t>ニュウリョク</t>
    </rPh>
    <rPh sb="6" eb="8">
      <t>シュウリョウ</t>
    </rPh>
    <phoneticPr fontId="1"/>
  </si>
  <si>
    <t>判定結果は、↓↓↓↓</t>
    <rPh sb="0" eb="2">
      <t>ハンテイ</t>
    </rPh>
    <rPh sb="2" eb="4">
      <t>ケッカ</t>
    </rPh>
    <phoneticPr fontId="1"/>
  </si>
  <si>
    <t>日本政策金融公庫
0120-154-505</t>
    <phoneticPr fontId="1"/>
  </si>
  <si>
    <t>和歌山県
中小企業融資制度</t>
    <rPh sb="0" eb="4">
      <t>ワカヤマケン</t>
    </rPh>
    <rPh sb="5" eb="7">
      <t>チュウショウ</t>
    </rPh>
    <rPh sb="7" eb="9">
      <t>キギョウ</t>
    </rPh>
    <rPh sb="9" eb="11">
      <t>ユウシ</t>
    </rPh>
    <rPh sb="11" eb="13">
      <t>セイド</t>
    </rPh>
    <phoneticPr fontId="1"/>
  </si>
  <si>
    <t>「低利・固定・長期」の資金信用保証料も一部県負担</t>
    <rPh sb="1" eb="3">
      <t>テイリ</t>
    </rPh>
    <rPh sb="4" eb="6">
      <t>コテイ</t>
    </rPh>
    <rPh sb="7" eb="9">
      <t>チョウキ</t>
    </rPh>
    <rPh sb="11" eb="13">
      <t>シキン</t>
    </rPh>
    <rPh sb="13" eb="15">
      <t>シンヨウ</t>
    </rPh>
    <rPh sb="15" eb="17">
      <t>ホショウ</t>
    </rPh>
    <rPh sb="17" eb="18">
      <t>リョウ</t>
    </rPh>
    <rPh sb="19" eb="21">
      <t>イチブ</t>
    </rPh>
    <rPh sb="21" eb="22">
      <t>ケン</t>
    </rPh>
    <rPh sb="22" eb="24">
      <t>フタン</t>
    </rPh>
    <phoneticPr fontId="1"/>
  </si>
  <si>
    <t>□認定申請書（このエクセルシートの１枚目）　１部</t>
    <rPh sb="1" eb="3">
      <t>ニンテイ</t>
    </rPh>
    <rPh sb="3" eb="6">
      <t>シンセイショ</t>
    </rPh>
    <rPh sb="18" eb="20">
      <t>マイメ</t>
    </rPh>
    <rPh sb="23" eb="24">
      <t>ブ</t>
    </rPh>
    <phoneticPr fontId="1"/>
  </si>
  <si>
    <t>□売上高が確認できる資料【今年と昨年】　１部</t>
    <rPh sb="5" eb="7">
      <t>カクニン</t>
    </rPh>
    <rPh sb="10" eb="12">
      <t>シリョウ</t>
    </rPh>
    <rPh sb="13" eb="15">
      <t>コトシ</t>
    </rPh>
    <rPh sb="16" eb="18">
      <t>サクネン</t>
    </rPh>
    <rPh sb="21" eb="22">
      <t>ブ</t>
    </rPh>
    <phoneticPr fontId="1"/>
  </si>
  <si>
    <t>特設ホームページから
オンライン申請
コールセンター
0120-115-570</t>
    <rPh sb="0" eb="2">
      <t>トクセツ</t>
    </rPh>
    <rPh sb="16" eb="18">
      <t>シンセイ</t>
    </rPh>
    <phoneticPr fontId="1"/>
  </si>
  <si>
    <r>
      <t>まだ、開始されておりません。</t>
    </r>
    <r>
      <rPr>
        <sz val="8"/>
        <rFont val="游ゴシック"/>
        <family val="3"/>
        <charset val="128"/>
        <scheme val="minor"/>
      </rPr>
      <t xml:space="preserve">
中小企業金融・給付金相談窓口
0570ー783183</t>
    </r>
    <rPh sb="3" eb="5">
      <t>カイシ</t>
    </rPh>
    <phoneticPr fontId="1"/>
  </si>
  <si>
    <t>・80 ％保証
・一般枠と別枠
　2.8億円</t>
    <rPh sb="5" eb="7">
      <t>ホショウ</t>
    </rPh>
    <rPh sb="9" eb="11">
      <t>イッパン</t>
    </rPh>
    <rPh sb="11" eb="12">
      <t>ワク</t>
    </rPh>
    <rPh sb="13" eb="15">
      <t>ベツワク</t>
    </rPh>
    <rPh sb="20" eb="22">
      <t>オクエン</t>
    </rPh>
    <phoneticPr fontId="1"/>
  </si>
  <si>
    <r>
      <t xml:space="preserve">金融機関を
通じて融資
</t>
    </r>
    <r>
      <rPr>
        <sz val="8"/>
        <color theme="1"/>
        <rFont val="游ゴシック"/>
        <family val="3"/>
        <charset val="128"/>
        <scheme val="minor"/>
      </rPr>
      <t>&lt;和歌山県経営支援資金新型
コロナウイルス感染症対応枠&gt;</t>
    </r>
    <rPh sb="13" eb="17">
      <t>ワカヤマケン</t>
    </rPh>
    <rPh sb="17" eb="19">
      <t>ケイエイ</t>
    </rPh>
    <rPh sb="19" eb="21">
      <t>シエン</t>
    </rPh>
    <rPh sb="21" eb="23">
      <t>シキン</t>
    </rPh>
    <rPh sb="23" eb="25">
      <t>シンガタ</t>
    </rPh>
    <rPh sb="33" eb="36">
      <t>カンセンショウ</t>
    </rPh>
    <rPh sb="36" eb="38">
      <t>タイオウ</t>
    </rPh>
    <rPh sb="38" eb="39">
      <t>ワク</t>
    </rPh>
    <phoneticPr fontId="1"/>
  </si>
  <si>
    <t>2020.5.8作成</t>
    <rPh sb="8" eb="10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</si>
</sst>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0_ "/>
    <numFmt numFmtId="178" formatCode="0.0%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color rgb="FF00B050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b/>
      <sz val="9"/>
      <color rgb="FF7030A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0" tint="-0.1499984740745262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381D9"/>
        <bgColor indexed="64"/>
      </patternFill>
    </fill>
  </fills>
  <borders count="7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 diagonalDown="1"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 style="thin">
        <color auto="1"/>
      </diagonal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  <border diagonalDown="1">
      <left/>
      <right style="thin">
        <color theme="1"/>
      </right>
      <top style="thin">
        <color auto="1"/>
      </top>
      <bottom/>
      <diagonal style="thin">
        <color auto="1"/>
      </diagonal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/>
      <right style="thin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/>
      <top style="thick">
        <color rgb="FFFF0000"/>
      </top>
      <bottom style="thick">
        <color rgb="FFFF0000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13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0" fillId="0" borderId="49" xfId="0" applyBorder="1">
      <alignment vertical="center"/>
    </xf>
    <xf numFmtId="0" fontId="15" fillId="0" borderId="24" xfId="0" applyFon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178" fontId="0" fillId="0" borderId="49" xfId="0" applyNumberFormat="1" applyBorder="1">
      <alignment vertical="center"/>
    </xf>
    <xf numFmtId="0" fontId="0" fillId="0" borderId="49" xfId="0" applyBorder="1" applyAlignment="1">
      <alignment vertical="center" shrinkToFit="1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17" xfId="0" applyBorder="1">
      <alignment vertical="center"/>
    </xf>
    <xf numFmtId="0" fontId="0" fillId="0" borderId="0" xfId="0" applyBorder="1">
      <alignment vertical="center"/>
    </xf>
    <xf numFmtId="0" fontId="0" fillId="0" borderId="18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0" fillId="0" borderId="58" xfId="0" applyFill="1" applyBorder="1" applyAlignment="1">
      <alignment horizontal="right" vertical="center"/>
    </xf>
    <xf numFmtId="0" fontId="0" fillId="0" borderId="58" xfId="0" applyFill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0" fillId="0" borderId="55" xfId="0" applyFill="1" applyBorder="1" applyAlignment="1" applyProtection="1">
      <alignment horizontal="center" vertical="center"/>
      <protection locked="0"/>
    </xf>
    <xf numFmtId="0" fontId="0" fillId="2" borderId="55" xfId="0" applyFill="1" applyBorder="1" applyAlignment="1" applyProtection="1">
      <alignment horizontal="center" vertical="center"/>
      <protection locked="0"/>
    </xf>
    <xf numFmtId="0" fontId="0" fillId="2" borderId="58" xfId="0" applyFill="1" applyBorder="1" applyAlignment="1" applyProtection="1">
      <alignment horizontal="center" vertical="center"/>
      <protection locked="0"/>
    </xf>
    <xf numFmtId="176" fontId="0" fillId="2" borderId="59" xfId="0" applyNumberFormat="1" applyFill="1" applyBorder="1" applyProtection="1">
      <alignment vertical="center"/>
      <protection locked="0"/>
    </xf>
    <xf numFmtId="176" fontId="0" fillId="2" borderId="70" xfId="0" applyNumberFormat="1" applyFill="1" applyBorder="1" applyProtection="1">
      <alignment vertical="center"/>
      <protection locked="0"/>
    </xf>
    <xf numFmtId="176" fontId="0" fillId="2" borderId="60" xfId="0" applyNumberFormat="1" applyFill="1" applyBorder="1" applyProtection="1">
      <alignment vertical="center"/>
      <protection locked="0"/>
    </xf>
    <xf numFmtId="176" fontId="0" fillId="0" borderId="61" xfId="0" applyNumberFormat="1" applyBorder="1" applyProtection="1">
      <alignment vertical="center"/>
      <protection locked="0"/>
    </xf>
    <xf numFmtId="176" fontId="0" fillId="2" borderId="13" xfId="0" applyNumberFormat="1" applyFill="1" applyBorder="1" applyProtection="1">
      <alignment vertical="center"/>
      <protection locked="0"/>
    </xf>
    <xf numFmtId="176" fontId="0" fillId="0" borderId="63" xfId="0" applyNumberFormat="1" applyBorder="1" applyProtection="1">
      <alignment vertical="center"/>
      <protection locked="0"/>
    </xf>
    <xf numFmtId="176" fontId="0" fillId="2" borderId="55" xfId="0" applyNumberFormat="1" applyFill="1" applyBorder="1" applyProtection="1">
      <alignment vertical="center"/>
      <protection locked="0"/>
    </xf>
    <xf numFmtId="176" fontId="0" fillId="0" borderId="69" xfId="0" applyNumberFormat="1" applyBorder="1" applyProtection="1">
      <alignment vertical="center"/>
      <protection locked="0"/>
    </xf>
    <xf numFmtId="176" fontId="0" fillId="0" borderId="3" xfId="0" applyNumberFormat="1" applyBorder="1" applyProtection="1">
      <alignment vertical="center"/>
      <protection locked="0"/>
    </xf>
    <xf numFmtId="176" fontId="0" fillId="0" borderId="68" xfId="0" applyNumberFormat="1" applyBorder="1" applyProtection="1">
      <alignment vertical="center"/>
      <protection locked="0"/>
    </xf>
    <xf numFmtId="176" fontId="0" fillId="0" borderId="1" xfId="0" applyNumberFormat="1" applyBorder="1" applyProtection="1">
      <alignment vertical="center"/>
      <protection locked="0"/>
    </xf>
    <xf numFmtId="176" fontId="0" fillId="0" borderId="64" xfId="0" applyNumberFormat="1" applyBorder="1" applyProtection="1">
      <alignment vertical="center"/>
      <protection locked="0"/>
    </xf>
    <xf numFmtId="176" fontId="0" fillId="0" borderId="66" xfId="0" applyNumberFormat="1" applyBorder="1" applyProtection="1">
      <alignment vertical="center"/>
      <protection locked="0"/>
    </xf>
    <xf numFmtId="176" fontId="0" fillId="0" borderId="67" xfId="0" applyNumberFormat="1" applyBorder="1" applyProtection="1">
      <alignment vertical="center"/>
      <protection locked="0"/>
    </xf>
    <xf numFmtId="176" fontId="0" fillId="2" borderId="62" xfId="0" applyNumberFormat="1" applyFill="1" applyBorder="1" applyProtection="1">
      <alignment vertical="center"/>
      <protection locked="0"/>
    </xf>
    <xf numFmtId="176" fontId="0" fillId="2" borderId="65" xfId="0" applyNumberFormat="1" applyFill="1" applyBorder="1" applyProtection="1">
      <alignment vertical="center"/>
      <protection locked="0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Border="1" applyAlignment="1">
      <alignment vertical="center"/>
    </xf>
    <xf numFmtId="10" fontId="22" fillId="0" borderId="0" xfId="0" applyNumberFormat="1" applyFont="1">
      <alignment vertical="center"/>
    </xf>
    <xf numFmtId="176" fontId="21" fillId="0" borderId="0" xfId="0" applyNumberFormat="1" applyFont="1">
      <alignment vertical="center"/>
    </xf>
    <xf numFmtId="10" fontId="21" fillId="0" borderId="0" xfId="0" applyNumberFormat="1" applyFont="1">
      <alignment vertical="center"/>
    </xf>
    <xf numFmtId="177" fontId="21" fillId="0" borderId="0" xfId="0" applyNumberFormat="1" applyFont="1">
      <alignment vertical="center"/>
    </xf>
    <xf numFmtId="176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77" fontId="22" fillId="0" borderId="0" xfId="0" applyNumberFormat="1" applyFont="1">
      <alignment vertical="center"/>
    </xf>
    <xf numFmtId="0" fontId="22" fillId="0" borderId="0" xfId="0" applyNumberFormat="1" applyFont="1" applyAlignment="1">
      <alignment horizontal="center" vertical="center"/>
    </xf>
    <xf numFmtId="177" fontId="22" fillId="0" borderId="0" xfId="0" applyNumberFormat="1" applyFont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0" fillId="6" borderId="74" xfId="0" applyFill="1" applyBorder="1" applyAlignment="1">
      <alignment horizontal="center" vertical="center"/>
    </xf>
    <xf numFmtId="0" fontId="25" fillId="0" borderId="0" xfId="0" applyFont="1">
      <alignment vertical="center"/>
    </xf>
    <xf numFmtId="0" fontId="2" fillId="0" borderId="0" xfId="0" applyFont="1" applyFill="1">
      <alignment vertical="center"/>
    </xf>
    <xf numFmtId="176" fontId="0" fillId="0" borderId="13" xfId="0" applyNumberFormat="1" applyBorder="1" applyProtection="1">
      <alignment vertical="center"/>
      <protection locked="0"/>
    </xf>
    <xf numFmtId="176" fontId="0" fillId="0" borderId="55" xfId="0" applyNumberFormat="1" applyBorder="1" applyProtection="1">
      <alignment vertical="center"/>
      <protection locked="0"/>
    </xf>
    <xf numFmtId="0" fontId="21" fillId="0" borderId="0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76" fontId="21" fillId="0" borderId="0" xfId="0" applyNumberFormat="1" applyFont="1" applyAlignment="1">
      <alignment horizontal="right" vertical="center"/>
    </xf>
    <xf numFmtId="176" fontId="22" fillId="0" borderId="0" xfId="0" applyNumberFormat="1" applyFont="1" applyAlignment="1">
      <alignment horizontal="right" vertical="center" shrinkToFit="1"/>
    </xf>
    <xf numFmtId="0" fontId="8" fillId="0" borderId="1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4" borderId="31" xfId="0" applyFill="1" applyBorder="1" applyAlignment="1">
      <alignment horizontal="center" vertical="center" shrinkToFit="1"/>
    </xf>
    <xf numFmtId="0" fontId="0" fillId="4" borderId="11" xfId="0" applyFill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14" fillId="0" borderId="17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0" fillId="0" borderId="34" xfId="0" applyBorder="1" applyAlignment="1">
      <alignment horizontal="left" vertical="center" wrapText="1"/>
    </xf>
    <xf numFmtId="0" fontId="0" fillId="0" borderId="42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38" xfId="0" applyBorder="1" applyAlignment="1">
      <alignment horizontal="left" vertical="center" wrapText="1"/>
    </xf>
    <xf numFmtId="0" fontId="0" fillId="0" borderId="46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14" fillId="0" borderId="36" xfId="0" applyFont="1" applyBorder="1" applyAlignment="1">
      <alignment horizontal="left" vertical="center" wrapText="1"/>
    </xf>
    <xf numFmtId="0" fontId="14" fillId="0" borderId="43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4" borderId="33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58" xfId="0" applyFill="1" applyBorder="1" applyAlignment="1" applyProtection="1">
      <alignment horizontal="left" vertical="center"/>
      <protection locked="0"/>
    </xf>
    <xf numFmtId="0" fontId="0" fillId="2" borderId="57" xfId="0" applyFill="1" applyBorder="1" applyAlignment="1" applyProtection="1">
      <alignment horizontal="left" vertical="center"/>
      <protection locked="0"/>
    </xf>
    <xf numFmtId="0" fontId="0" fillId="0" borderId="56" xfId="0" applyFill="1" applyBorder="1" applyAlignment="1" applyProtection="1">
      <alignment horizontal="right" vertical="center"/>
      <protection locked="0"/>
    </xf>
    <xf numFmtId="0" fontId="0" fillId="0" borderId="71" xfId="0" applyFill="1" applyBorder="1" applyAlignment="1" applyProtection="1">
      <alignment horizontal="right" vertical="center"/>
      <protection locked="0"/>
    </xf>
    <xf numFmtId="0" fontId="0" fillId="2" borderId="56" xfId="0" applyFill="1" applyBorder="1" applyAlignment="1" applyProtection="1">
      <alignment horizontal="right" vertical="center"/>
      <protection locked="0"/>
    </xf>
    <xf numFmtId="0" fontId="0" fillId="2" borderId="58" xfId="0" applyFill="1" applyBorder="1" applyAlignment="1" applyProtection="1">
      <alignment horizontal="right" vertical="center"/>
      <protection locked="0"/>
    </xf>
    <xf numFmtId="0" fontId="18" fillId="0" borderId="0" xfId="0" applyFont="1" applyFill="1" applyAlignment="1">
      <alignment horizontal="left" vertical="center"/>
    </xf>
    <xf numFmtId="0" fontId="0" fillId="0" borderId="72" xfId="0" applyFill="1" applyBorder="1" applyAlignment="1" applyProtection="1">
      <alignment horizontal="left" vertical="center"/>
      <protection locked="0"/>
    </xf>
    <xf numFmtId="0" fontId="0" fillId="0" borderId="58" xfId="0" applyFill="1" applyBorder="1" applyAlignment="1" applyProtection="1">
      <alignment horizontal="left" vertical="center"/>
      <protection locked="0"/>
    </xf>
    <xf numFmtId="0" fontId="0" fillId="0" borderId="57" xfId="0" applyFill="1" applyBorder="1" applyAlignment="1" applyProtection="1">
      <alignment horizontal="left" vertical="center"/>
      <protection locked="0"/>
    </xf>
    <xf numFmtId="0" fontId="0" fillId="0" borderId="56" xfId="0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0" fillId="0" borderId="25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left" vertical="center" wrapText="1"/>
    </xf>
    <xf numFmtId="0" fontId="0" fillId="0" borderId="25" xfId="0" applyBorder="1" applyAlignment="1">
      <alignment horizontal="left" vertical="center"/>
    </xf>
    <xf numFmtId="0" fontId="9" fillId="0" borderId="25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74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/>
    </xf>
    <xf numFmtId="0" fontId="23" fillId="0" borderId="74" xfId="0" applyFont="1" applyBorder="1" applyAlignment="1">
      <alignment horizontal="left" vertical="center" wrapText="1"/>
    </xf>
    <xf numFmtId="0" fontId="24" fillId="0" borderId="74" xfId="0" applyFont="1" applyBorder="1" applyAlignment="1">
      <alignment horizontal="left" vertical="center"/>
    </xf>
    <xf numFmtId="0" fontId="0" fillId="0" borderId="75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6" fillId="0" borderId="48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 shrinkToFit="1"/>
    </xf>
    <xf numFmtId="0" fontId="0" fillId="0" borderId="20" xfId="0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 shrinkToFit="1"/>
    </xf>
    <xf numFmtId="0" fontId="0" fillId="0" borderId="33" xfId="0" applyBorder="1" applyAlignment="1">
      <alignment horizontal="left" vertical="center" wrapText="1"/>
    </xf>
    <xf numFmtId="0" fontId="0" fillId="0" borderId="33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 vertical="center" shrinkToFit="1"/>
    </xf>
    <xf numFmtId="0" fontId="0" fillId="0" borderId="0" xfId="0" applyFont="1" applyAlignment="1">
      <alignment horizontal="left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0" fillId="0" borderId="56" xfId="0" applyFill="1" applyBorder="1" applyAlignment="1" applyProtection="1">
      <alignment horizontal="center" vertical="center"/>
      <protection locked="0"/>
    </xf>
    <xf numFmtId="0" fontId="0" fillId="0" borderId="58" xfId="0" applyFill="1" applyBorder="1" applyAlignment="1" applyProtection="1">
      <alignment horizontal="center" vertical="center"/>
      <protection locked="0"/>
    </xf>
    <xf numFmtId="0" fontId="0" fillId="0" borderId="57" xfId="0" applyFill="1" applyBorder="1" applyAlignment="1" applyProtection="1">
      <alignment horizontal="center" vertical="center"/>
      <protection locked="0"/>
    </xf>
    <xf numFmtId="0" fontId="0" fillId="0" borderId="58" xfId="0" applyFill="1" applyBorder="1" applyAlignment="1" applyProtection="1">
      <alignment horizontal="right" vertical="center"/>
      <protection locked="0"/>
    </xf>
    <xf numFmtId="0" fontId="0" fillId="0" borderId="0" xfId="0" applyBorder="1" applyAlignment="1">
      <alignment horizontal="left" vertical="center" shrinkToFit="1"/>
    </xf>
    <xf numFmtId="0" fontId="0" fillId="0" borderId="51" xfId="0" applyBorder="1" applyAlignment="1">
      <alignment horizontal="center" vertical="center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49" xfId="0" applyBorder="1" applyAlignment="1">
      <alignment horizontal="left" vertical="center" shrinkToFit="1"/>
    </xf>
    <xf numFmtId="0" fontId="0" fillId="0" borderId="49" xfId="0" applyBorder="1" applyAlignment="1">
      <alignment horizontal="left" vertical="center" wrapText="1"/>
    </xf>
    <xf numFmtId="0" fontId="0" fillId="0" borderId="49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76" fontId="0" fillId="0" borderId="49" xfId="0" applyNumberForma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6" fillId="0" borderId="51" xfId="0" applyFont="1" applyBorder="1" applyAlignment="1">
      <alignment horizontal="left" vertical="center" wrapText="1"/>
    </xf>
    <xf numFmtId="0" fontId="17" fillId="0" borderId="5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7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53" xfId="0" applyNumberFormat="1" applyBorder="1" applyAlignment="1">
      <alignment horizontal="right" vertical="center"/>
    </xf>
    <xf numFmtId="176" fontId="0" fillId="0" borderId="54" xfId="0" applyNumberFormat="1" applyBorder="1" applyAlignment="1">
      <alignment horizontal="right" vertical="center"/>
    </xf>
    <xf numFmtId="10" fontId="0" fillId="0" borderId="50" xfId="0" applyNumberFormat="1" applyBorder="1" applyAlignment="1">
      <alignment horizontal="center" vertical="center"/>
    </xf>
    <xf numFmtId="10" fontId="0" fillId="0" borderId="52" xfId="0" applyNumberFormat="1" applyBorder="1" applyAlignment="1">
      <alignment horizontal="center" vertical="center"/>
    </xf>
    <xf numFmtId="10" fontId="0" fillId="0" borderId="40" xfId="0" applyNumberFormat="1" applyBorder="1" applyAlignment="1">
      <alignment horizontal="center" vertical="center"/>
    </xf>
    <xf numFmtId="10" fontId="0" fillId="0" borderId="4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Y60"/>
  <sheetViews>
    <sheetView tabSelected="1" zoomScaleNormal="100" workbookViewId="0">
      <selection activeCell="F8" sqref="F8"/>
    </sheetView>
  </sheetViews>
  <sheetFormatPr defaultRowHeight="18.75" x14ac:dyDescent="0.4"/>
  <cols>
    <col min="1" max="1" width="23.5" customWidth="1"/>
    <col min="2" max="2" width="1.875" customWidth="1"/>
    <col min="4" max="6" width="10.625" customWidth="1"/>
    <col min="7" max="7" width="4.125" customWidth="1"/>
    <col min="8" max="8" width="1.375" style="1" customWidth="1"/>
    <col min="10" max="10" width="4.125" customWidth="1"/>
    <col min="12" max="12" width="7.75" customWidth="1"/>
    <col min="13" max="13" width="4.375" customWidth="1"/>
    <col min="14" max="14" width="42" style="79" customWidth="1"/>
    <col min="15" max="19" width="9.125" style="65" bestFit="1" customWidth="1"/>
    <col min="20" max="20" width="10.25" style="65" bestFit="1" customWidth="1"/>
    <col min="21" max="28" width="12.125" style="65" customWidth="1"/>
    <col min="29" max="29" width="13" style="65" customWidth="1"/>
    <col min="30" max="30" width="9.125" style="65" bestFit="1" customWidth="1"/>
    <col min="31" max="31" width="9.125" style="65" customWidth="1"/>
    <col min="32" max="34" width="9.125" style="65" bestFit="1" customWidth="1"/>
    <col min="35" max="35" width="10.125" style="65" bestFit="1" customWidth="1"/>
    <col min="36" max="36" width="15.125" style="65" bestFit="1" customWidth="1"/>
    <col min="37" max="39" width="9.125" style="65" bestFit="1" customWidth="1"/>
    <col min="40" max="40" width="9" style="65"/>
    <col min="41" max="43" width="9" style="79"/>
    <col min="44" max="50" width="9" style="65"/>
    <col min="51" max="51" width="9" style="44"/>
  </cols>
  <sheetData>
    <row r="1" spans="3:20" x14ac:dyDescent="0.4">
      <c r="C1" s="130" t="s">
        <v>37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3:20" x14ac:dyDescent="0.4"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</row>
    <row r="3" spans="3:20" ht="18.75" customHeight="1" x14ac:dyDescent="0.4">
      <c r="C3" s="5"/>
      <c r="D3" s="5"/>
      <c r="E3" s="5"/>
      <c r="F3" s="5"/>
      <c r="G3" s="5"/>
      <c r="H3" s="5"/>
      <c r="I3" s="131" t="s">
        <v>55</v>
      </c>
      <c r="J3" s="131"/>
      <c r="K3" s="131"/>
      <c r="L3" s="131"/>
      <c r="M3" s="131"/>
    </row>
    <row r="4" spans="3:20" ht="18.75" customHeight="1" x14ac:dyDescent="0.4">
      <c r="C4" s="5"/>
      <c r="D4" s="5"/>
      <c r="E4" s="5"/>
      <c r="F4" s="5"/>
      <c r="G4" s="5"/>
      <c r="H4" s="5"/>
      <c r="I4" s="131" t="s">
        <v>160</v>
      </c>
      <c r="J4" s="131"/>
      <c r="K4" s="131"/>
      <c r="L4" s="131"/>
      <c r="M4" s="131"/>
    </row>
    <row r="5" spans="3:20" ht="18.75" customHeight="1" thickBot="1" x14ac:dyDescent="0.45">
      <c r="C5" s="202" t="s">
        <v>142</v>
      </c>
      <c r="D5" s="202"/>
      <c r="E5" s="202"/>
      <c r="F5" s="41"/>
      <c r="G5" s="203" t="s">
        <v>143</v>
      </c>
      <c r="H5" s="203"/>
      <c r="I5" s="203"/>
      <c r="J5" s="203"/>
      <c r="K5" s="203"/>
      <c r="L5" s="40"/>
      <c r="M5" s="40"/>
    </row>
    <row r="6" spans="3:20" ht="18.75" customHeight="1" thickTop="1" thickBot="1" x14ac:dyDescent="0.45">
      <c r="C6" s="202" t="s">
        <v>144</v>
      </c>
      <c r="D6" s="202"/>
      <c r="E6" s="202"/>
      <c r="F6" s="202"/>
      <c r="G6" s="204"/>
      <c r="H6" s="205"/>
      <c r="I6" s="203" t="s">
        <v>145</v>
      </c>
      <c r="J6" s="203"/>
      <c r="K6" s="203"/>
      <c r="L6" s="203"/>
      <c r="M6" s="203"/>
    </row>
    <row r="7" spans="3:20" ht="20.25" thickTop="1" thickBot="1" x14ac:dyDescent="0.45"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3:20" ht="20.25" thickTop="1" thickBot="1" x14ac:dyDescent="0.45">
      <c r="C8" s="133" t="s">
        <v>83</v>
      </c>
      <c r="D8" s="133"/>
      <c r="E8" s="133"/>
      <c r="F8" s="46"/>
      <c r="G8" s="7" t="s">
        <v>84</v>
      </c>
      <c r="H8" s="7"/>
      <c r="I8" s="46"/>
      <c r="J8" s="7" t="s">
        <v>85</v>
      </c>
      <c r="K8" s="46"/>
      <c r="L8" s="8" t="s">
        <v>86</v>
      </c>
      <c r="M8" s="7"/>
    </row>
    <row r="9" spans="3:20" ht="8.1" customHeight="1" thickTop="1" thickBot="1" x14ac:dyDescent="0.45"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3:20" ht="20.25" thickTop="1" thickBot="1" x14ac:dyDescent="0.45">
      <c r="C10" s="133" t="s">
        <v>21</v>
      </c>
      <c r="D10" s="133"/>
      <c r="E10" s="133"/>
      <c r="F10" s="1"/>
      <c r="G10" s="47"/>
      <c r="I10" s="1" t="s">
        <v>22</v>
      </c>
      <c r="J10" s="47"/>
      <c r="K10" s="1" t="s">
        <v>23</v>
      </c>
      <c r="L10" s="140" t="s">
        <v>24</v>
      </c>
      <c r="M10" s="140"/>
      <c r="S10" s="66" t="s">
        <v>25</v>
      </c>
      <c r="T10" s="65" t="s">
        <v>27</v>
      </c>
    </row>
    <row r="11" spans="3:20" ht="8.1" customHeight="1" thickTop="1" thickBot="1" x14ac:dyDescent="0.45">
      <c r="C11" s="3"/>
      <c r="D11" s="3"/>
      <c r="E11" s="3"/>
      <c r="F11" s="1"/>
      <c r="G11" s="1"/>
      <c r="I11" s="1"/>
      <c r="J11" s="1"/>
      <c r="K11" s="1"/>
      <c r="L11" s="1"/>
      <c r="M11" s="1"/>
    </row>
    <row r="12" spans="3:20" ht="20.25" thickTop="1" thickBot="1" x14ac:dyDescent="0.45">
      <c r="C12" s="133" t="s">
        <v>16</v>
      </c>
      <c r="D12" s="133"/>
      <c r="E12" s="133"/>
      <c r="F12" s="136" t="s">
        <v>17</v>
      </c>
      <c r="G12" s="137"/>
      <c r="H12" s="42"/>
      <c r="I12" s="209" t="s">
        <v>18</v>
      </c>
      <c r="J12" s="137"/>
      <c r="K12" s="141"/>
      <c r="L12" s="142"/>
      <c r="M12" s="143"/>
    </row>
    <row r="13" spans="3:20" ht="8.1" customHeight="1" thickTop="1" thickBot="1" x14ac:dyDescent="0.45">
      <c r="C13" s="3"/>
      <c r="D13" s="3"/>
      <c r="E13" s="3"/>
      <c r="F13" s="2"/>
      <c r="G13" s="2"/>
      <c r="H13" s="2"/>
      <c r="I13" s="2"/>
      <c r="J13" s="2"/>
      <c r="K13" s="2"/>
      <c r="L13" s="2"/>
      <c r="M13" s="2"/>
    </row>
    <row r="14" spans="3:20" ht="20.25" thickTop="1" thickBot="1" x14ac:dyDescent="0.45">
      <c r="C14" s="133" t="s">
        <v>19</v>
      </c>
      <c r="D14" s="133"/>
      <c r="E14" s="133"/>
      <c r="F14" s="144"/>
      <c r="G14" s="142"/>
      <c r="H14" s="142"/>
      <c r="I14" s="142"/>
      <c r="J14" s="142"/>
      <c r="K14" s="143"/>
      <c r="L14" s="1"/>
      <c r="M14" s="1"/>
    </row>
    <row r="15" spans="3:20" ht="8.1" customHeight="1" thickTop="1" thickBot="1" x14ac:dyDescent="0.45">
      <c r="C15" s="3"/>
      <c r="D15" s="3"/>
      <c r="E15" s="3"/>
      <c r="F15" s="2"/>
      <c r="G15" s="2"/>
      <c r="H15" s="2"/>
      <c r="I15" s="2"/>
      <c r="J15" s="2"/>
      <c r="K15" s="2"/>
      <c r="L15" s="1"/>
      <c r="M15" s="1"/>
    </row>
    <row r="16" spans="3:20" ht="20.25" thickTop="1" thickBot="1" x14ac:dyDescent="0.45">
      <c r="C16" s="133" t="s">
        <v>75</v>
      </c>
      <c r="D16" s="133"/>
      <c r="E16" s="133"/>
      <c r="F16" s="144"/>
      <c r="G16" s="142"/>
      <c r="H16" s="142"/>
      <c r="I16" s="142"/>
      <c r="J16" s="142"/>
      <c r="K16" s="143"/>
      <c r="L16" s="1"/>
      <c r="M16" s="1"/>
    </row>
    <row r="17" spans="3:39" ht="8.1" customHeight="1" thickTop="1" thickBot="1" x14ac:dyDescent="0.45">
      <c r="C17" s="8"/>
      <c r="D17" s="8"/>
      <c r="E17" s="8"/>
      <c r="F17" s="26"/>
      <c r="G17" s="26"/>
      <c r="H17" s="26"/>
      <c r="I17" s="26"/>
      <c r="J17" s="26"/>
      <c r="K17" s="26"/>
      <c r="L17" s="1"/>
      <c r="M17" s="1"/>
    </row>
    <row r="18" spans="3:39" ht="20.25" thickTop="1" thickBot="1" x14ac:dyDescent="0.45">
      <c r="C18" s="133" t="s">
        <v>76</v>
      </c>
      <c r="D18" s="133"/>
      <c r="E18" s="133"/>
      <c r="F18" s="144"/>
      <c r="G18" s="142"/>
      <c r="H18" s="142"/>
      <c r="I18" s="142"/>
      <c r="J18" s="142"/>
      <c r="K18" s="143"/>
      <c r="L18" s="1"/>
      <c r="M18" s="1"/>
    </row>
    <row r="19" spans="3:39" ht="8.1" customHeight="1" thickTop="1" thickBot="1" x14ac:dyDescent="0.45">
      <c r="C19" s="3"/>
      <c r="D19" s="3"/>
      <c r="E19" s="3"/>
      <c r="F19" s="2"/>
      <c r="G19" s="2"/>
      <c r="H19" s="2"/>
      <c r="I19" s="2"/>
      <c r="J19" s="2"/>
      <c r="K19" s="2"/>
      <c r="L19" s="1"/>
      <c r="M19" s="1"/>
    </row>
    <row r="20" spans="3:39" ht="20.25" thickTop="1" thickBot="1" x14ac:dyDescent="0.45">
      <c r="C20" s="133" t="s">
        <v>20</v>
      </c>
      <c r="D20" s="133"/>
      <c r="E20" s="133"/>
      <c r="F20" s="138" t="s">
        <v>17</v>
      </c>
      <c r="G20" s="139"/>
      <c r="H20" s="42"/>
      <c r="I20" s="48"/>
      <c r="J20" s="43" t="s">
        <v>18</v>
      </c>
      <c r="K20" s="134"/>
      <c r="L20" s="134"/>
      <c r="M20" s="135"/>
    </row>
    <row r="21" spans="3:39" ht="8.1" customHeight="1" thickTop="1" thickBot="1" x14ac:dyDescent="0.45"/>
    <row r="22" spans="3:39" ht="20.25" thickTop="1" thickBot="1" x14ac:dyDescent="0.45">
      <c r="C22" s="133" t="s">
        <v>104</v>
      </c>
      <c r="D22" s="133"/>
      <c r="E22" s="133"/>
      <c r="F22" s="206"/>
      <c r="G22" s="207"/>
      <c r="H22" s="207"/>
      <c r="I22" s="207"/>
      <c r="J22" s="207"/>
      <c r="K22" s="207"/>
      <c r="L22" s="207"/>
      <c r="M22" s="208"/>
      <c r="N22" s="80"/>
    </row>
    <row r="23" spans="3:39" ht="8.1" customHeight="1" thickTop="1" x14ac:dyDescent="0.4">
      <c r="C23" s="3"/>
      <c r="D23" s="3"/>
      <c r="E23" s="3"/>
      <c r="F23" s="2"/>
      <c r="G23" s="2"/>
      <c r="H23" s="2"/>
      <c r="I23" s="2"/>
      <c r="J23" s="2"/>
      <c r="K23" s="2"/>
      <c r="L23" s="2"/>
      <c r="M23" s="2"/>
    </row>
    <row r="24" spans="3:39" x14ac:dyDescent="0.4">
      <c r="C24" s="147" t="s">
        <v>146</v>
      </c>
      <c r="D24" s="148"/>
      <c r="E24" s="148"/>
      <c r="F24" s="148"/>
      <c r="G24" s="148"/>
      <c r="H24" s="148"/>
      <c r="I24" s="148"/>
      <c r="J24" s="148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</row>
    <row r="25" spans="3:39" x14ac:dyDescent="0.4">
      <c r="C25" s="149"/>
      <c r="D25" s="145" t="s">
        <v>0</v>
      </c>
      <c r="E25" s="145" t="s">
        <v>13</v>
      </c>
      <c r="F25" s="145"/>
      <c r="P25" s="84">
        <v>4</v>
      </c>
      <c r="Q25" s="84" t="s">
        <v>147</v>
      </c>
      <c r="R25" s="84">
        <v>5</v>
      </c>
      <c r="S25" s="67"/>
      <c r="T25" s="83" t="s">
        <v>30</v>
      </c>
      <c r="U25" s="89" t="s">
        <v>148</v>
      </c>
      <c r="V25" s="89"/>
      <c r="W25" s="89"/>
      <c r="X25" s="89"/>
      <c r="Y25" s="89"/>
      <c r="Z25" s="89"/>
      <c r="AA25" s="89"/>
      <c r="AB25" s="89"/>
      <c r="AC25" s="89" t="s">
        <v>36</v>
      </c>
      <c r="AD25" s="89"/>
      <c r="AE25" s="83"/>
      <c r="AF25" s="83" t="s">
        <v>34</v>
      </c>
      <c r="AG25" s="83" t="s">
        <v>33</v>
      </c>
      <c r="AH25" s="84" t="s">
        <v>35</v>
      </c>
      <c r="AI25" s="83" t="s">
        <v>32</v>
      </c>
      <c r="AJ25" s="83" t="s">
        <v>31</v>
      </c>
      <c r="AK25" s="83" t="s">
        <v>34</v>
      </c>
      <c r="AL25" s="83" t="s">
        <v>33</v>
      </c>
      <c r="AM25" s="84" t="s">
        <v>35</v>
      </c>
    </row>
    <row r="26" spans="3:39" x14ac:dyDescent="0.4">
      <c r="C26" s="149"/>
      <c r="D26" s="146"/>
      <c r="E26" s="20" t="s">
        <v>14</v>
      </c>
      <c r="F26" s="20" t="s">
        <v>15</v>
      </c>
      <c r="O26" s="84">
        <v>1</v>
      </c>
      <c r="P26" s="65">
        <f t="shared" ref="P26:P35" si="0">IF(AF26="〇",S26,0)</f>
        <v>0</v>
      </c>
      <c r="Q26" s="65">
        <f>IF(AG26="〇",S26,0)</f>
        <v>0</v>
      </c>
      <c r="R26" s="65">
        <f t="shared" ref="R26:R35" si="1">IF(T26="",0,S26)</f>
        <v>0</v>
      </c>
      <c r="S26" s="66">
        <v>1</v>
      </c>
      <c r="T26" s="68" t="str">
        <f t="shared" ref="T26:T35" si="2">IF(E27="","",(D27-E27)/D27)</f>
        <v/>
      </c>
      <c r="U26" s="69">
        <f>E27</f>
        <v>0</v>
      </c>
      <c r="V26" s="69">
        <f>D27</f>
        <v>0</v>
      </c>
      <c r="W26" s="70" t="str">
        <f>AJ26</f>
        <v/>
      </c>
      <c r="X26" s="69">
        <f>AI26</f>
        <v>0</v>
      </c>
      <c r="Y26" s="69">
        <f>D28+D29</f>
        <v>0</v>
      </c>
      <c r="Z26" s="69">
        <f>D27</f>
        <v>0</v>
      </c>
      <c r="AA26" s="69">
        <f>E27</f>
        <v>0</v>
      </c>
      <c r="AB26" s="69">
        <f>F27</f>
        <v>0</v>
      </c>
      <c r="AC26" s="71" t="str">
        <f>IF(E27="","",D27-E27)</f>
        <v/>
      </c>
      <c r="AD26" s="84" t="str">
        <f>IF(T26="","",IF(T26&gt;=0.5,"〇","×"))</f>
        <v/>
      </c>
      <c r="AE26" s="86">
        <f>IF($AC$36=AC26,E27,0)</f>
        <v>0</v>
      </c>
      <c r="AF26" s="84" t="str">
        <f>"×"</f>
        <v>×</v>
      </c>
      <c r="AG26" s="84" t="str">
        <f>"×"</f>
        <v>×</v>
      </c>
      <c r="AH26" s="84" t="str">
        <f>IF(T26="","",IF(T26&gt;=0.05,"〇","×"))</f>
        <v/>
      </c>
      <c r="AI26" s="72">
        <f>IF(E28="",F28+F29,IF(E29="",E28+F29,E28+E29))</f>
        <v>0</v>
      </c>
      <c r="AJ26" s="70" t="str">
        <f>IF(E27="","",((D27+D28+D29)-(E27+AI26))/(D27+D28+D29))</f>
        <v/>
      </c>
      <c r="AK26" s="84" t="str">
        <f>"×"</f>
        <v>×</v>
      </c>
      <c r="AL26" s="84" t="str">
        <f>"×"</f>
        <v>×</v>
      </c>
      <c r="AM26" s="84" t="str">
        <f>IF(AH26="〇",IF(AJ26="","",IF(AJ26&gt;=0.05,"〇","×")),"")</f>
        <v/>
      </c>
    </row>
    <row r="27" spans="3:39" x14ac:dyDescent="0.4">
      <c r="C27" s="19" t="s">
        <v>3</v>
      </c>
      <c r="D27" s="49"/>
      <c r="E27" s="51"/>
      <c r="F27" s="52"/>
      <c r="O27" s="84">
        <v>2</v>
      </c>
      <c r="P27" s="65">
        <f t="shared" si="0"/>
        <v>0</v>
      </c>
      <c r="Q27" s="65">
        <f t="shared" ref="Q27:Q34" si="3">IF(AG27="〇",S27,0)</f>
        <v>0</v>
      </c>
      <c r="R27" s="65">
        <f t="shared" si="1"/>
        <v>0</v>
      </c>
      <c r="S27" s="66">
        <v>2</v>
      </c>
      <c r="T27" s="68" t="str">
        <f t="shared" si="2"/>
        <v/>
      </c>
      <c r="U27" s="69">
        <f t="shared" ref="U27:U35" si="4">E28</f>
        <v>0</v>
      </c>
      <c r="V27" s="69">
        <f t="shared" ref="V27:V35" si="5">D28</f>
        <v>0</v>
      </c>
      <c r="W27" s="70" t="str">
        <f t="shared" ref="W27:W34" si="6">AJ27</f>
        <v/>
      </c>
      <c r="X27" s="69">
        <f t="shared" ref="X27:X35" si="7">AI27</f>
        <v>0</v>
      </c>
      <c r="Y27" s="69">
        <f t="shared" ref="Y27:Y35" si="8">D29+D30</f>
        <v>0</v>
      </c>
      <c r="Z27" s="69">
        <f t="shared" ref="Z27:Z35" si="9">D28</f>
        <v>0</v>
      </c>
      <c r="AA27" s="69">
        <f t="shared" ref="AA27:AA35" si="10">E28</f>
        <v>0</v>
      </c>
      <c r="AB27" s="69">
        <f t="shared" ref="AB27:AB37" si="11">F28</f>
        <v>0</v>
      </c>
      <c r="AC27" s="71" t="str">
        <f t="shared" ref="AC27:AC35" si="12">IF(E28="","",D28-E28)</f>
        <v/>
      </c>
      <c r="AD27" s="84" t="str">
        <f t="shared" ref="AD27:AD35" si="13">IF(T27="","",IF(T27&gt;=0.5,"〇","×"))</f>
        <v/>
      </c>
      <c r="AE27" s="86">
        <f t="shared" ref="AE27:AE35" si="14">IF($AC$36=AC27,E28,0)</f>
        <v>0</v>
      </c>
      <c r="AF27" s="84" t="str">
        <f t="shared" ref="AF27:AF35" si="15">IF(T27="","",IF(T27&gt;=0.2,"〇","×"))</f>
        <v/>
      </c>
      <c r="AG27" s="84" t="str">
        <f t="shared" ref="AG27:AG35" si="16">IF(T27="","",IF(T27&gt;=0.15,"〇","×"))</f>
        <v/>
      </c>
      <c r="AH27" s="84" t="str">
        <f t="shared" ref="AH27:AH35" si="17">IF(T27="","",IF(T27&gt;=0.05,"〇","×"))</f>
        <v/>
      </c>
      <c r="AI27" s="72">
        <f>IF(E29="",F29+F30,IF(E30="",E29+F30,E29+E30))</f>
        <v>0</v>
      </c>
      <c r="AJ27" s="70" t="str">
        <f t="shared" ref="AJ27:AJ35" si="18">IF(E28="","",((D28+D29+D30)-(E28+AI27))/(D28+D29+D30))</f>
        <v/>
      </c>
      <c r="AK27" s="84" t="str">
        <f t="shared" ref="AK27:AK35" si="19">IF(AF27="〇",IF(AJ27="","",IF(AJ27&gt;=0.2,"〇","×")),"")</f>
        <v/>
      </c>
      <c r="AL27" s="84" t="str">
        <f t="shared" ref="AL27:AL35" si="20">IF(AG27="〇",IF(AJ27="","",IF(AJ27&gt;=0.15,"〇","×")),"")</f>
        <v/>
      </c>
      <c r="AM27" s="84" t="str">
        <f t="shared" ref="AM27:AM35" si="21">IF(AH27="〇",IF(AJ27="","",IF(AJ27&gt;=0.05,"〇","×")),"")</f>
        <v/>
      </c>
    </row>
    <row r="28" spans="3:39" x14ac:dyDescent="0.4">
      <c r="C28" s="19" t="s">
        <v>4</v>
      </c>
      <c r="D28" s="50"/>
      <c r="E28" s="53"/>
      <c r="F28" s="54"/>
      <c r="O28" s="84">
        <v>3</v>
      </c>
      <c r="P28" s="65">
        <f t="shared" si="0"/>
        <v>0</v>
      </c>
      <c r="Q28" s="65">
        <f t="shared" si="3"/>
        <v>0</v>
      </c>
      <c r="R28" s="65">
        <f>IF(T28="",0,S28)</f>
        <v>0</v>
      </c>
      <c r="S28" s="66">
        <v>3</v>
      </c>
      <c r="T28" s="68" t="str">
        <f t="shared" si="2"/>
        <v/>
      </c>
      <c r="U28" s="69">
        <f t="shared" si="4"/>
        <v>0</v>
      </c>
      <c r="V28" s="69">
        <f t="shared" si="5"/>
        <v>0</v>
      </c>
      <c r="W28" s="70" t="str">
        <f t="shared" si="6"/>
        <v/>
      </c>
      <c r="X28" s="69">
        <f t="shared" si="7"/>
        <v>0</v>
      </c>
      <c r="Y28" s="69">
        <f t="shared" si="8"/>
        <v>0</v>
      </c>
      <c r="Z28" s="69">
        <f t="shared" si="9"/>
        <v>0</v>
      </c>
      <c r="AA28" s="69">
        <f t="shared" si="10"/>
        <v>0</v>
      </c>
      <c r="AB28" s="69">
        <f t="shared" si="11"/>
        <v>0</v>
      </c>
      <c r="AC28" s="71" t="str">
        <f t="shared" si="12"/>
        <v/>
      </c>
      <c r="AD28" s="84" t="str">
        <f t="shared" si="13"/>
        <v/>
      </c>
      <c r="AE28" s="86">
        <f t="shared" si="14"/>
        <v>0</v>
      </c>
      <c r="AF28" s="84" t="str">
        <f t="shared" si="15"/>
        <v/>
      </c>
      <c r="AG28" s="84" t="str">
        <f t="shared" si="16"/>
        <v/>
      </c>
      <c r="AH28" s="84" t="str">
        <f t="shared" si="17"/>
        <v/>
      </c>
      <c r="AI28" s="72">
        <f t="shared" ref="AI28:AI35" si="22">IF(E30="",F30+F31,IF(E31="",E30+F31,E30+E31))</f>
        <v>0</v>
      </c>
      <c r="AJ28" s="70" t="str">
        <f t="shared" si="18"/>
        <v/>
      </c>
      <c r="AK28" s="84" t="str">
        <f t="shared" si="19"/>
        <v/>
      </c>
      <c r="AL28" s="84" t="str">
        <f t="shared" si="20"/>
        <v/>
      </c>
      <c r="AM28" s="84" t="str">
        <f t="shared" si="21"/>
        <v/>
      </c>
    </row>
    <row r="29" spans="3:39" ht="19.5" thickBot="1" x14ac:dyDescent="0.45">
      <c r="C29" s="19" t="s">
        <v>5</v>
      </c>
      <c r="D29" s="50"/>
      <c r="E29" s="53"/>
      <c r="F29" s="56"/>
      <c r="O29" s="84">
        <v>4</v>
      </c>
      <c r="P29" s="65">
        <f t="shared" si="0"/>
        <v>0</v>
      </c>
      <c r="Q29" s="65">
        <f t="shared" si="3"/>
        <v>0</v>
      </c>
      <c r="R29" s="65">
        <f t="shared" si="1"/>
        <v>0</v>
      </c>
      <c r="S29" s="66">
        <v>4</v>
      </c>
      <c r="T29" s="68" t="str">
        <f>IF(E30="","",(D30-E30)/D30)</f>
        <v/>
      </c>
      <c r="U29" s="69">
        <f t="shared" si="4"/>
        <v>0</v>
      </c>
      <c r="V29" s="69">
        <f t="shared" si="5"/>
        <v>0</v>
      </c>
      <c r="W29" s="70" t="str">
        <f t="shared" si="6"/>
        <v/>
      </c>
      <c r="X29" s="69">
        <f t="shared" si="7"/>
        <v>0</v>
      </c>
      <c r="Y29" s="69">
        <f t="shared" si="8"/>
        <v>0</v>
      </c>
      <c r="Z29" s="69">
        <f t="shared" si="9"/>
        <v>0</v>
      </c>
      <c r="AA29" s="69">
        <f t="shared" si="10"/>
        <v>0</v>
      </c>
      <c r="AB29" s="69">
        <f t="shared" si="11"/>
        <v>0</v>
      </c>
      <c r="AC29" s="71" t="str">
        <f t="shared" si="12"/>
        <v/>
      </c>
      <c r="AD29" s="84" t="str">
        <f t="shared" si="13"/>
        <v/>
      </c>
      <c r="AE29" s="86">
        <f t="shared" si="14"/>
        <v>0</v>
      </c>
      <c r="AF29" s="84" t="str">
        <f t="shared" si="15"/>
        <v/>
      </c>
      <c r="AG29" s="84" t="str">
        <f t="shared" si="16"/>
        <v/>
      </c>
      <c r="AH29" s="84" t="str">
        <f t="shared" si="17"/>
        <v/>
      </c>
      <c r="AI29" s="72">
        <f t="shared" si="22"/>
        <v>0</v>
      </c>
      <c r="AJ29" s="70" t="str">
        <f t="shared" si="18"/>
        <v/>
      </c>
      <c r="AK29" s="84" t="str">
        <f t="shared" si="19"/>
        <v/>
      </c>
      <c r="AL29" s="84" t="str">
        <f t="shared" si="20"/>
        <v/>
      </c>
      <c r="AM29" s="84" t="str">
        <f t="shared" si="21"/>
        <v/>
      </c>
    </row>
    <row r="30" spans="3:39" ht="20.25" thickTop="1" thickBot="1" x14ac:dyDescent="0.45">
      <c r="C30" s="19" t="s">
        <v>1</v>
      </c>
      <c r="D30" s="55"/>
      <c r="E30" s="55"/>
      <c r="F30" s="81"/>
      <c r="O30" s="84">
        <v>5</v>
      </c>
      <c r="P30" s="65">
        <f t="shared" si="0"/>
        <v>0</v>
      </c>
      <c r="Q30" s="65">
        <f t="shared" si="3"/>
        <v>0</v>
      </c>
      <c r="R30" s="65">
        <f t="shared" si="1"/>
        <v>0</v>
      </c>
      <c r="S30" s="66">
        <v>5</v>
      </c>
      <c r="T30" s="68" t="str">
        <f t="shared" si="2"/>
        <v/>
      </c>
      <c r="U30" s="69">
        <f t="shared" si="4"/>
        <v>0</v>
      </c>
      <c r="V30" s="69">
        <f t="shared" si="5"/>
        <v>0</v>
      </c>
      <c r="W30" s="70" t="str">
        <f t="shared" si="6"/>
        <v/>
      </c>
      <c r="X30" s="69">
        <f t="shared" si="7"/>
        <v>0</v>
      </c>
      <c r="Y30" s="69">
        <f t="shared" si="8"/>
        <v>0</v>
      </c>
      <c r="Z30" s="69">
        <f t="shared" si="9"/>
        <v>0</v>
      </c>
      <c r="AA30" s="69">
        <f t="shared" si="10"/>
        <v>0</v>
      </c>
      <c r="AB30" s="69">
        <f t="shared" si="11"/>
        <v>0</v>
      </c>
      <c r="AC30" s="71" t="str">
        <f t="shared" si="12"/>
        <v/>
      </c>
      <c r="AD30" s="84" t="str">
        <f t="shared" si="13"/>
        <v/>
      </c>
      <c r="AE30" s="86">
        <f t="shared" si="14"/>
        <v>0</v>
      </c>
      <c r="AF30" s="84" t="str">
        <f t="shared" si="15"/>
        <v/>
      </c>
      <c r="AG30" s="84" t="str">
        <f t="shared" si="16"/>
        <v/>
      </c>
      <c r="AH30" s="84" t="str">
        <f t="shared" si="17"/>
        <v/>
      </c>
      <c r="AI30" s="72">
        <f t="shared" si="22"/>
        <v>0</v>
      </c>
      <c r="AJ30" s="70" t="str">
        <f t="shared" si="18"/>
        <v/>
      </c>
      <c r="AK30" s="84" t="str">
        <f t="shared" si="19"/>
        <v/>
      </c>
      <c r="AL30" s="84" t="str">
        <f t="shared" si="20"/>
        <v/>
      </c>
      <c r="AM30" s="84" t="str">
        <f t="shared" si="21"/>
        <v/>
      </c>
    </row>
    <row r="31" spans="3:39" ht="20.25" thickTop="1" thickBot="1" x14ac:dyDescent="0.45">
      <c r="C31" s="19" t="s">
        <v>2</v>
      </c>
      <c r="D31" s="55"/>
      <c r="E31" s="57"/>
      <c r="F31" s="82"/>
      <c r="O31" s="84">
        <v>6</v>
      </c>
      <c r="P31" s="65">
        <f t="shared" si="0"/>
        <v>0</v>
      </c>
      <c r="Q31" s="65">
        <f t="shared" si="3"/>
        <v>0</v>
      </c>
      <c r="R31" s="65">
        <f t="shared" si="1"/>
        <v>0</v>
      </c>
      <c r="S31" s="66">
        <v>6</v>
      </c>
      <c r="T31" s="68" t="str">
        <f t="shared" si="2"/>
        <v/>
      </c>
      <c r="U31" s="69">
        <f t="shared" si="4"/>
        <v>0</v>
      </c>
      <c r="V31" s="69">
        <f t="shared" si="5"/>
        <v>0</v>
      </c>
      <c r="W31" s="70" t="str">
        <f t="shared" si="6"/>
        <v/>
      </c>
      <c r="X31" s="69">
        <f t="shared" si="7"/>
        <v>0</v>
      </c>
      <c r="Y31" s="69">
        <f t="shared" si="8"/>
        <v>0</v>
      </c>
      <c r="Z31" s="69">
        <f t="shared" si="9"/>
        <v>0</v>
      </c>
      <c r="AA31" s="69">
        <f t="shared" si="10"/>
        <v>0</v>
      </c>
      <c r="AB31" s="69">
        <f t="shared" si="11"/>
        <v>0</v>
      </c>
      <c r="AC31" s="71" t="str">
        <f>IF(E32="","",D32-E32)</f>
        <v/>
      </c>
      <c r="AD31" s="84" t="str">
        <f t="shared" si="13"/>
        <v/>
      </c>
      <c r="AE31" s="86">
        <f t="shared" si="14"/>
        <v>0</v>
      </c>
      <c r="AF31" s="84" t="str">
        <f t="shared" si="15"/>
        <v/>
      </c>
      <c r="AG31" s="84" t="str">
        <f t="shared" si="16"/>
        <v/>
      </c>
      <c r="AH31" s="84" t="str">
        <f t="shared" si="17"/>
        <v/>
      </c>
      <c r="AI31" s="72">
        <f t="shared" si="22"/>
        <v>0</v>
      </c>
      <c r="AJ31" s="70" t="str">
        <f t="shared" si="18"/>
        <v/>
      </c>
      <c r="AK31" s="84" t="str">
        <f t="shared" si="19"/>
        <v/>
      </c>
      <c r="AL31" s="84" t="str">
        <f t="shared" si="20"/>
        <v/>
      </c>
      <c r="AM31" s="84" t="str">
        <f t="shared" si="21"/>
        <v/>
      </c>
    </row>
    <row r="32" spans="3:39" ht="20.25" thickTop="1" thickBot="1" x14ac:dyDescent="0.45">
      <c r="C32" s="19" t="s">
        <v>6</v>
      </c>
      <c r="D32" s="55"/>
      <c r="E32" s="59"/>
      <c r="F32" s="58"/>
      <c r="O32" s="84">
        <v>7</v>
      </c>
      <c r="P32" s="65">
        <f t="shared" si="0"/>
        <v>0</v>
      </c>
      <c r="Q32" s="65">
        <f t="shared" si="3"/>
        <v>0</v>
      </c>
      <c r="R32" s="65">
        <f t="shared" si="1"/>
        <v>0</v>
      </c>
      <c r="S32" s="66">
        <v>7</v>
      </c>
      <c r="T32" s="68" t="str">
        <f t="shared" si="2"/>
        <v/>
      </c>
      <c r="U32" s="69">
        <f t="shared" si="4"/>
        <v>0</v>
      </c>
      <c r="V32" s="69">
        <f t="shared" si="5"/>
        <v>0</v>
      </c>
      <c r="W32" s="70" t="str">
        <f t="shared" si="6"/>
        <v/>
      </c>
      <c r="X32" s="69">
        <f t="shared" si="7"/>
        <v>0</v>
      </c>
      <c r="Y32" s="69">
        <f t="shared" si="8"/>
        <v>0</v>
      </c>
      <c r="Z32" s="69">
        <f t="shared" si="9"/>
        <v>0</v>
      </c>
      <c r="AA32" s="69">
        <f t="shared" si="10"/>
        <v>0</v>
      </c>
      <c r="AB32" s="69">
        <f t="shared" si="11"/>
        <v>0</v>
      </c>
      <c r="AC32" s="71" t="str">
        <f t="shared" si="12"/>
        <v/>
      </c>
      <c r="AD32" s="84" t="str">
        <f t="shared" si="13"/>
        <v/>
      </c>
      <c r="AE32" s="86">
        <f t="shared" si="14"/>
        <v>0</v>
      </c>
      <c r="AF32" s="84" t="str">
        <f t="shared" si="15"/>
        <v/>
      </c>
      <c r="AG32" s="84" t="str">
        <f t="shared" si="16"/>
        <v/>
      </c>
      <c r="AH32" s="84" t="str">
        <f t="shared" si="17"/>
        <v/>
      </c>
      <c r="AI32" s="72">
        <f t="shared" si="22"/>
        <v>0</v>
      </c>
      <c r="AJ32" s="70" t="str">
        <f t="shared" si="18"/>
        <v/>
      </c>
      <c r="AK32" s="84" t="str">
        <f t="shared" si="19"/>
        <v/>
      </c>
      <c r="AL32" s="84" t="str">
        <f t="shared" si="20"/>
        <v/>
      </c>
      <c r="AM32" s="84" t="str">
        <f t="shared" si="21"/>
        <v/>
      </c>
    </row>
    <row r="33" spans="3:39" ht="19.5" thickTop="1" x14ac:dyDescent="0.4">
      <c r="C33" s="19" t="s">
        <v>7</v>
      </c>
      <c r="D33" s="63"/>
      <c r="E33" s="59"/>
      <c r="F33" s="60"/>
      <c r="O33" s="84">
        <v>8</v>
      </c>
      <c r="P33" s="65">
        <f t="shared" si="0"/>
        <v>0</v>
      </c>
      <c r="Q33" s="65">
        <f t="shared" si="3"/>
        <v>0</v>
      </c>
      <c r="R33" s="65">
        <f t="shared" si="1"/>
        <v>0</v>
      </c>
      <c r="S33" s="66">
        <v>8</v>
      </c>
      <c r="T33" s="68" t="str">
        <f t="shared" si="2"/>
        <v/>
      </c>
      <c r="U33" s="69">
        <f t="shared" si="4"/>
        <v>0</v>
      </c>
      <c r="V33" s="69">
        <f t="shared" si="5"/>
        <v>0</v>
      </c>
      <c r="W33" s="70" t="str">
        <f t="shared" si="6"/>
        <v/>
      </c>
      <c r="X33" s="69">
        <f t="shared" si="7"/>
        <v>0</v>
      </c>
      <c r="Y33" s="69">
        <f t="shared" si="8"/>
        <v>0</v>
      </c>
      <c r="Z33" s="69">
        <f t="shared" si="9"/>
        <v>0</v>
      </c>
      <c r="AA33" s="69">
        <f t="shared" si="10"/>
        <v>0</v>
      </c>
      <c r="AB33" s="69">
        <f t="shared" si="11"/>
        <v>0</v>
      </c>
      <c r="AC33" s="71" t="str">
        <f t="shared" si="12"/>
        <v/>
      </c>
      <c r="AD33" s="84" t="str">
        <f t="shared" si="13"/>
        <v/>
      </c>
      <c r="AE33" s="86">
        <f t="shared" si="14"/>
        <v>0</v>
      </c>
      <c r="AF33" s="84" t="str">
        <f t="shared" si="15"/>
        <v/>
      </c>
      <c r="AG33" s="84" t="str">
        <f t="shared" si="16"/>
        <v/>
      </c>
      <c r="AH33" s="84" t="str">
        <f t="shared" si="17"/>
        <v/>
      </c>
      <c r="AI33" s="72">
        <f t="shared" si="22"/>
        <v>0</v>
      </c>
      <c r="AJ33" s="70" t="str">
        <f t="shared" si="18"/>
        <v/>
      </c>
      <c r="AK33" s="84" t="str">
        <f t="shared" si="19"/>
        <v/>
      </c>
      <c r="AL33" s="84" t="str">
        <f t="shared" si="20"/>
        <v/>
      </c>
      <c r="AM33" s="84" t="str">
        <f t="shared" si="21"/>
        <v/>
      </c>
    </row>
    <row r="34" spans="3:39" x14ac:dyDescent="0.4">
      <c r="C34" s="19" t="s">
        <v>8</v>
      </c>
      <c r="D34" s="63"/>
      <c r="E34" s="59"/>
      <c r="F34" s="60"/>
      <c r="O34" s="84">
        <v>9</v>
      </c>
      <c r="P34" s="65">
        <f t="shared" si="0"/>
        <v>0</v>
      </c>
      <c r="Q34" s="65">
        <f t="shared" si="3"/>
        <v>0</v>
      </c>
      <c r="R34" s="65">
        <f t="shared" si="1"/>
        <v>0</v>
      </c>
      <c r="S34" s="66">
        <v>9</v>
      </c>
      <c r="T34" s="68" t="str">
        <f t="shared" si="2"/>
        <v/>
      </c>
      <c r="U34" s="69">
        <f t="shared" si="4"/>
        <v>0</v>
      </c>
      <c r="V34" s="69">
        <f t="shared" si="5"/>
        <v>0</v>
      </c>
      <c r="W34" s="70" t="str">
        <f t="shared" si="6"/>
        <v/>
      </c>
      <c r="X34" s="69">
        <f t="shared" si="7"/>
        <v>0</v>
      </c>
      <c r="Y34" s="69">
        <f t="shared" si="8"/>
        <v>0</v>
      </c>
      <c r="Z34" s="69">
        <f t="shared" si="9"/>
        <v>0</v>
      </c>
      <c r="AA34" s="69">
        <f t="shared" si="10"/>
        <v>0</v>
      </c>
      <c r="AB34" s="69">
        <f t="shared" si="11"/>
        <v>0</v>
      </c>
      <c r="AC34" s="71" t="str">
        <f t="shared" si="12"/>
        <v/>
      </c>
      <c r="AD34" s="84" t="str">
        <f t="shared" si="13"/>
        <v/>
      </c>
      <c r="AE34" s="86">
        <f t="shared" si="14"/>
        <v>0</v>
      </c>
      <c r="AF34" s="84" t="str">
        <f t="shared" si="15"/>
        <v/>
      </c>
      <c r="AG34" s="84" t="str">
        <f t="shared" si="16"/>
        <v/>
      </c>
      <c r="AH34" s="84" t="str">
        <f t="shared" si="17"/>
        <v/>
      </c>
      <c r="AI34" s="72">
        <f t="shared" si="22"/>
        <v>0</v>
      </c>
      <c r="AJ34" s="70" t="str">
        <f t="shared" si="18"/>
        <v/>
      </c>
      <c r="AK34" s="84" t="str">
        <f t="shared" si="19"/>
        <v/>
      </c>
      <c r="AL34" s="84" t="str">
        <f t="shared" si="20"/>
        <v/>
      </c>
      <c r="AM34" s="84" t="str">
        <f t="shared" si="21"/>
        <v/>
      </c>
    </row>
    <row r="35" spans="3:39" x14ac:dyDescent="0.4">
      <c r="C35" s="19" t="s">
        <v>9</v>
      </c>
      <c r="D35" s="63"/>
      <c r="E35" s="59"/>
      <c r="F35" s="60"/>
      <c r="O35" s="84">
        <v>10</v>
      </c>
      <c r="P35" s="65">
        <f t="shared" si="0"/>
        <v>0</v>
      </c>
      <c r="Q35" s="65">
        <f>IF(AG35="〇",S35,0)</f>
        <v>0</v>
      </c>
      <c r="R35" s="65">
        <f t="shared" si="1"/>
        <v>0</v>
      </c>
      <c r="S35" s="66">
        <v>10</v>
      </c>
      <c r="T35" s="68" t="str">
        <f t="shared" si="2"/>
        <v/>
      </c>
      <c r="U35" s="69">
        <f t="shared" si="4"/>
        <v>0</v>
      </c>
      <c r="V35" s="69">
        <f t="shared" si="5"/>
        <v>0</v>
      </c>
      <c r="W35" s="70" t="str">
        <f>AJ35</f>
        <v/>
      </c>
      <c r="X35" s="69">
        <f t="shared" si="7"/>
        <v>0</v>
      </c>
      <c r="Y35" s="69">
        <f t="shared" si="8"/>
        <v>0</v>
      </c>
      <c r="Z35" s="69">
        <f t="shared" si="9"/>
        <v>0</v>
      </c>
      <c r="AA35" s="69">
        <f t="shared" si="10"/>
        <v>0</v>
      </c>
      <c r="AB35" s="69">
        <f t="shared" si="11"/>
        <v>0</v>
      </c>
      <c r="AC35" s="71" t="str">
        <f t="shared" si="12"/>
        <v/>
      </c>
      <c r="AD35" s="84" t="str">
        <f t="shared" si="13"/>
        <v/>
      </c>
      <c r="AE35" s="86">
        <f t="shared" si="14"/>
        <v>0</v>
      </c>
      <c r="AF35" s="84" t="str">
        <f t="shared" si="15"/>
        <v/>
      </c>
      <c r="AG35" s="84" t="str">
        <f t="shared" si="16"/>
        <v/>
      </c>
      <c r="AH35" s="84" t="str">
        <f t="shared" si="17"/>
        <v/>
      </c>
      <c r="AI35" s="72">
        <f t="shared" si="22"/>
        <v>0</v>
      </c>
      <c r="AJ35" s="70" t="str">
        <f t="shared" si="18"/>
        <v/>
      </c>
      <c r="AK35" s="84" t="str">
        <f t="shared" si="19"/>
        <v/>
      </c>
      <c r="AL35" s="84" t="str">
        <f t="shared" si="20"/>
        <v/>
      </c>
      <c r="AM35" s="84" t="str">
        <f t="shared" si="21"/>
        <v/>
      </c>
    </row>
    <row r="36" spans="3:39" x14ac:dyDescent="0.4">
      <c r="C36" s="19" t="s">
        <v>10</v>
      </c>
      <c r="D36" s="63"/>
      <c r="E36" s="59"/>
      <c r="F36" s="60"/>
      <c r="P36" s="73">
        <f>MAX(P26:P35)</f>
        <v>0</v>
      </c>
      <c r="Q36" s="73">
        <f>MAX(Q26:Q35)</f>
        <v>0</v>
      </c>
      <c r="R36" s="73">
        <f>MAX(R26:R35)</f>
        <v>0</v>
      </c>
      <c r="T36" s="68">
        <f>IF(R36=0,0,VLOOKUP(R36,S:T,2))</f>
        <v>0</v>
      </c>
      <c r="U36" s="68"/>
      <c r="V36" s="68"/>
      <c r="W36" s="68"/>
      <c r="X36" s="68"/>
      <c r="Y36" s="68"/>
      <c r="Z36" s="68"/>
      <c r="AA36" s="68"/>
      <c r="AB36" s="69">
        <f t="shared" si="11"/>
        <v>0</v>
      </c>
      <c r="AC36" s="74">
        <f>MAX(AC26:AC35)</f>
        <v>0</v>
      </c>
      <c r="AD36" s="75">
        <f>COUNTIF(AD26:AD35,$S$10)</f>
        <v>0</v>
      </c>
      <c r="AE36" s="87">
        <f>MAX(AE26:AE35)</f>
        <v>0</v>
      </c>
      <c r="AF36" s="75">
        <f t="shared" ref="AF36:AH36" si="23">COUNTIF(AF26:AF35,$S$10)</f>
        <v>0</v>
      </c>
      <c r="AG36" s="75">
        <f t="shared" si="23"/>
        <v>0</v>
      </c>
      <c r="AH36" s="75">
        <f t="shared" si="23"/>
        <v>0</v>
      </c>
      <c r="AI36" s="72"/>
      <c r="AK36" s="75">
        <f>COUNTIF(AK26:AK35,$S$10)</f>
        <v>0</v>
      </c>
      <c r="AL36" s="75">
        <f t="shared" ref="AL36:AM36" si="24">COUNTIF(AL26:AL35,$S$10)</f>
        <v>0</v>
      </c>
      <c r="AM36" s="75">
        <f t="shared" si="24"/>
        <v>0</v>
      </c>
    </row>
    <row r="37" spans="3:39" x14ac:dyDescent="0.4">
      <c r="C37" s="19" t="s">
        <v>11</v>
      </c>
      <c r="D37" s="63"/>
      <c r="E37" s="59"/>
      <c r="F37" s="60"/>
      <c r="I37" s="201" t="s">
        <v>149</v>
      </c>
      <c r="J37" s="201"/>
      <c r="K37" s="201"/>
      <c r="L37" s="201"/>
      <c r="T37" s="68"/>
      <c r="U37" s="68"/>
      <c r="V37" s="68"/>
      <c r="W37" s="68"/>
      <c r="X37" s="68"/>
      <c r="Y37" s="68"/>
      <c r="Z37" s="68"/>
      <c r="AA37" s="68"/>
      <c r="AB37" s="69">
        <f t="shared" si="11"/>
        <v>0</v>
      </c>
      <c r="AC37" s="76" t="str">
        <f>IF(G10="〇",1000000,IF(J10="〇",2000000,"×"))</f>
        <v>×</v>
      </c>
      <c r="AD37" s="68"/>
      <c r="AE37" s="68"/>
      <c r="AF37" s="84"/>
      <c r="AG37" s="84" t="s">
        <v>53</v>
      </c>
      <c r="AH37" s="84" t="str">
        <f>IF(G10="〇",IF(AH36&gt;0,"〇","×"),"×")</f>
        <v>×</v>
      </c>
      <c r="AI37" s="72" t="str">
        <f>IF(AH37="〇","100%","0%")</f>
        <v>0%</v>
      </c>
      <c r="AJ37" s="129" t="str">
        <f>IF(AI37="100%","100%",IF(AI39="100%","100%",IF(AI38="50%","50%","0%")))</f>
        <v>0%</v>
      </c>
    </row>
    <row r="38" spans="3:39" x14ac:dyDescent="0.4">
      <c r="C38" s="19" t="s">
        <v>12</v>
      </c>
      <c r="D38" s="64"/>
      <c r="E38" s="61"/>
      <c r="F38" s="62"/>
      <c r="I38" s="201"/>
      <c r="J38" s="201"/>
      <c r="K38" s="201"/>
      <c r="L38" s="201"/>
      <c r="T38" s="68"/>
      <c r="U38" s="68"/>
      <c r="V38" s="68"/>
      <c r="W38" s="68"/>
      <c r="X38" s="68"/>
      <c r="Y38" s="68"/>
      <c r="Z38" s="68"/>
      <c r="AA38" s="68"/>
      <c r="AB38" s="68"/>
      <c r="AC38" s="74">
        <f>IF(AD36&gt;=1,IF(AC37="×","0",(AC40)/10000),0)</f>
        <v>0</v>
      </c>
      <c r="AD38" s="68"/>
      <c r="AE38" s="68"/>
      <c r="AF38" s="66"/>
      <c r="AG38" s="129" t="s">
        <v>54</v>
      </c>
      <c r="AH38" s="84" t="str">
        <f>IF(J10="〇",IF(AH36&gt;0,"〇","×"),"×")</f>
        <v>×</v>
      </c>
      <c r="AI38" s="72" t="str">
        <f>IF(AH38="〇","50%","0%")</f>
        <v>0%</v>
      </c>
      <c r="AJ38" s="129"/>
    </row>
    <row r="39" spans="3:39" x14ac:dyDescent="0.4">
      <c r="F39" s="18" t="s">
        <v>26</v>
      </c>
      <c r="I39" s="133" t="s">
        <v>150</v>
      </c>
      <c r="J39" s="133"/>
      <c r="K39" s="133"/>
      <c r="L39" s="133"/>
      <c r="AC39" s="69">
        <f>SUM(D27:D38)-(AE36*12)</f>
        <v>0</v>
      </c>
      <c r="AG39" s="129"/>
      <c r="AH39" s="84" t="str">
        <f>IF(J10="〇",IF(AG36&gt;0,"〇","×"),"×")</f>
        <v>×</v>
      </c>
      <c r="AI39" s="72" t="str">
        <f>IF(AH39="〇","100%","0%")</f>
        <v>0%</v>
      </c>
      <c r="AJ39" s="129"/>
    </row>
    <row r="40" spans="3:39" x14ac:dyDescent="0.4">
      <c r="C40" s="132" t="s">
        <v>28</v>
      </c>
      <c r="D40" s="132"/>
      <c r="E40" s="132"/>
      <c r="F40" s="132"/>
      <c r="AC40" s="69">
        <f>IF(AC39&gt;AC37,AC37,AC39)</f>
        <v>0</v>
      </c>
      <c r="AH40" s="65">
        <f>COUNTIF(AH37:AH39,$S$10)</f>
        <v>0</v>
      </c>
      <c r="AI40" s="69"/>
      <c r="AJ40" s="84" t="str">
        <f>IF(AJ37="100%","100%","0%")</f>
        <v>0%</v>
      </c>
    </row>
    <row r="41" spans="3:39" ht="19.5" thickBot="1" x14ac:dyDescent="0.45">
      <c r="C41" s="132" t="s">
        <v>29</v>
      </c>
      <c r="D41" s="132"/>
      <c r="E41" s="132"/>
      <c r="F41" s="132"/>
      <c r="AG41" s="84"/>
    </row>
    <row r="42" spans="3:39" x14ac:dyDescent="0.4">
      <c r="C42" s="9" t="s">
        <v>38</v>
      </c>
      <c r="D42" s="10" t="s">
        <v>41</v>
      </c>
      <c r="E42" s="155" t="s">
        <v>39</v>
      </c>
      <c r="F42" s="155"/>
      <c r="G42" s="155" t="s">
        <v>40</v>
      </c>
      <c r="H42" s="155"/>
      <c r="I42" s="155"/>
      <c r="J42" s="155"/>
      <c r="K42" s="155" t="s">
        <v>64</v>
      </c>
      <c r="L42" s="155"/>
      <c r="M42" s="183"/>
    </row>
    <row r="43" spans="3:39" ht="75.75" customHeight="1" thickBot="1" x14ac:dyDescent="0.45">
      <c r="C43" s="85" t="str">
        <f>IF(AD36&gt;0,"〇","×")</f>
        <v>×</v>
      </c>
      <c r="D43" s="14" t="s">
        <v>42</v>
      </c>
      <c r="E43" s="156" t="s">
        <v>45</v>
      </c>
      <c r="F43" s="156"/>
      <c r="G43" s="157" t="str">
        <f>"法人は200万円、個人事業者は100万円上限
計算額："&amp;AC38&amp;"万円"</f>
        <v>法人は200万円、個人事業者は100万円上限
計算額：0万円</v>
      </c>
      <c r="H43" s="158"/>
      <c r="I43" s="158"/>
      <c r="J43" s="158"/>
      <c r="K43" s="184" t="s">
        <v>156</v>
      </c>
      <c r="L43" s="160"/>
      <c r="M43" s="161"/>
    </row>
    <row r="44" spans="3:39" ht="45" customHeight="1" thickTop="1" x14ac:dyDescent="0.4">
      <c r="C44" s="117" t="str">
        <f>IF(AL36&gt;0,"〇","×")</f>
        <v>×</v>
      </c>
      <c r="D44" s="119" t="s">
        <v>43</v>
      </c>
      <c r="E44" s="121" t="s">
        <v>46</v>
      </c>
      <c r="F44" s="122"/>
      <c r="G44" s="101" t="s">
        <v>62</v>
      </c>
      <c r="H44" s="102"/>
      <c r="I44" s="102"/>
      <c r="J44" s="103"/>
      <c r="K44" s="185" t="s">
        <v>67</v>
      </c>
      <c r="L44" s="186"/>
      <c r="M44" s="187"/>
    </row>
    <row r="45" spans="3:39" ht="30" customHeight="1" x14ac:dyDescent="0.4">
      <c r="C45" s="118"/>
      <c r="D45" s="120"/>
      <c r="E45" s="123"/>
      <c r="F45" s="124"/>
      <c r="G45" s="104"/>
      <c r="H45" s="105"/>
      <c r="I45" s="105"/>
      <c r="J45" s="106"/>
      <c r="K45" s="98" t="str">
        <f>"※認定については、
　"&amp;I20&amp;"市へ申請"</f>
        <v>※認定については、
　市へ申請</v>
      </c>
      <c r="L45" s="99"/>
      <c r="M45" s="100"/>
    </row>
    <row r="46" spans="3:39" ht="45" customHeight="1" x14ac:dyDescent="0.4">
      <c r="C46" s="90" t="str">
        <f>IF(AK36&gt;0,"〇","×")</f>
        <v>×</v>
      </c>
      <c r="D46" s="92" t="s">
        <v>43</v>
      </c>
      <c r="E46" s="125" t="s">
        <v>47</v>
      </c>
      <c r="F46" s="126"/>
      <c r="G46" s="107" t="s">
        <v>56</v>
      </c>
      <c r="H46" s="108"/>
      <c r="I46" s="108"/>
      <c r="J46" s="109"/>
      <c r="K46" s="188" t="s">
        <v>67</v>
      </c>
      <c r="L46" s="189"/>
      <c r="M46" s="190"/>
    </row>
    <row r="47" spans="3:39" ht="30" customHeight="1" x14ac:dyDescent="0.4">
      <c r="C47" s="118"/>
      <c r="D47" s="120"/>
      <c r="E47" s="127"/>
      <c r="F47" s="128"/>
      <c r="G47" s="110"/>
      <c r="H47" s="111"/>
      <c r="I47" s="111"/>
      <c r="J47" s="112"/>
      <c r="K47" s="113" t="str">
        <f>"※認定については、
　"&amp;I20&amp;"市へ申請"</f>
        <v>※認定については、
　市へ申請</v>
      </c>
      <c r="L47" s="114"/>
      <c r="M47" s="115"/>
    </row>
    <row r="48" spans="3:39" ht="45" customHeight="1" x14ac:dyDescent="0.4">
      <c r="C48" s="90" t="str">
        <f>IF(AM36&gt;0,"〇","×")</f>
        <v>×</v>
      </c>
      <c r="D48" s="92" t="s">
        <v>43</v>
      </c>
      <c r="E48" s="94" t="s">
        <v>48</v>
      </c>
      <c r="F48" s="95"/>
      <c r="G48" s="116" t="s">
        <v>158</v>
      </c>
      <c r="H48" s="105"/>
      <c r="I48" s="105"/>
      <c r="J48" s="106"/>
      <c r="K48" s="191" t="s">
        <v>67</v>
      </c>
      <c r="L48" s="192"/>
      <c r="M48" s="193"/>
    </row>
    <row r="49" spans="3:13" ht="30" customHeight="1" x14ac:dyDescent="0.4">
      <c r="C49" s="91"/>
      <c r="D49" s="93"/>
      <c r="E49" s="96"/>
      <c r="F49" s="97"/>
      <c r="G49" s="104"/>
      <c r="H49" s="105"/>
      <c r="I49" s="105"/>
      <c r="J49" s="106"/>
      <c r="K49" s="98" t="str">
        <f>"※認定については、
　"&amp;I20&amp;"市へ申請"</f>
        <v>※認定については、
　市へ申請</v>
      </c>
      <c r="L49" s="99"/>
      <c r="M49" s="100"/>
    </row>
    <row r="50" spans="3:13" ht="75.75" customHeight="1" thickBot="1" x14ac:dyDescent="0.45">
      <c r="C50" s="88" t="str">
        <f>IF(AH40&gt;0,IF(T36&gt;=0.05,"〇","△"),"×")</f>
        <v>×</v>
      </c>
      <c r="D50" s="22" t="s">
        <v>49</v>
      </c>
      <c r="E50" s="200" t="s">
        <v>57</v>
      </c>
      <c r="F50" s="146"/>
      <c r="G50" s="150" t="str">
        <f>"・ｾｰﾌﾃｨ、危機関連の
　保証料と利子減免
保証料補助："&amp;AJ37&amp;"
利子補給　："&amp;AJ40&amp;""</f>
        <v>・ｾｰﾌﾃｨ、危機関連の
　保証料と利子減免
保証料補助：0%
利子補給　：0%</v>
      </c>
      <c r="H50" s="151"/>
      <c r="I50" s="151"/>
      <c r="J50" s="151"/>
      <c r="K50" s="152" t="s">
        <v>159</v>
      </c>
      <c r="L50" s="153"/>
      <c r="M50" s="154"/>
    </row>
    <row r="51" spans="3:13" ht="75.75" customHeight="1" thickTop="1" x14ac:dyDescent="0.4">
      <c r="C51" s="13" t="str">
        <f>IF(AH36&gt;0,IF(T36&gt;=0.05,"〇","△"),"×")</f>
        <v>×</v>
      </c>
      <c r="D51" s="15" t="s">
        <v>44</v>
      </c>
      <c r="E51" s="197" t="s">
        <v>50</v>
      </c>
      <c r="F51" s="197"/>
      <c r="G51" s="198" t="s">
        <v>59</v>
      </c>
      <c r="H51" s="199"/>
      <c r="I51" s="199"/>
      <c r="J51" s="199"/>
      <c r="K51" s="194" t="s">
        <v>63</v>
      </c>
      <c r="L51" s="195"/>
      <c r="M51" s="196"/>
    </row>
    <row r="52" spans="3:13" ht="75.75" customHeight="1" x14ac:dyDescent="0.4">
      <c r="C52" s="12" t="str">
        <f>IF(AH36&gt;0,IF(T36&gt;=0.05,"〇","△"),"×")</f>
        <v>×</v>
      </c>
      <c r="D52" s="16" t="s">
        <v>44</v>
      </c>
      <c r="E52" s="177" t="s">
        <v>51</v>
      </c>
      <c r="F52" s="177"/>
      <c r="G52" s="178" t="s">
        <v>59</v>
      </c>
      <c r="H52" s="179"/>
      <c r="I52" s="179"/>
      <c r="J52" s="179"/>
      <c r="K52" s="180" t="s">
        <v>65</v>
      </c>
      <c r="L52" s="181"/>
      <c r="M52" s="182"/>
    </row>
    <row r="53" spans="3:13" ht="75.75" customHeight="1" thickBot="1" x14ac:dyDescent="0.45">
      <c r="C53" s="25" t="str">
        <f>IF(G10="〇","〇(見込)",IF(AF36&gt;0,IF(T36&gt;=0.05,"〇(見込)","△(見込)"),IF(AG36&gt;0,"△(見込)","×(見込)")))</f>
        <v>×(見込)</v>
      </c>
      <c r="D53" s="23" t="s">
        <v>49</v>
      </c>
      <c r="E53" s="165" t="s">
        <v>58</v>
      </c>
      <c r="F53" s="156"/>
      <c r="G53" s="157" t="s">
        <v>60</v>
      </c>
      <c r="H53" s="158"/>
      <c r="I53" s="158"/>
      <c r="J53" s="158"/>
      <c r="K53" s="159" t="s">
        <v>157</v>
      </c>
      <c r="L53" s="160"/>
      <c r="M53" s="161"/>
    </row>
    <row r="54" spans="3:13" ht="42" customHeight="1" thickTop="1" thickBot="1" x14ac:dyDescent="0.45">
      <c r="C54" s="77" t="str">
        <f>IF(C48="〇","〇",IF(C48="△","△","×"))</f>
        <v>×</v>
      </c>
      <c r="D54" s="78" t="s">
        <v>44</v>
      </c>
      <c r="E54" s="168" t="s">
        <v>152</v>
      </c>
      <c r="F54" s="169"/>
      <c r="G54" s="170" t="s">
        <v>153</v>
      </c>
      <c r="H54" s="171"/>
      <c r="I54" s="171"/>
      <c r="J54" s="171"/>
      <c r="K54" s="172" t="s">
        <v>67</v>
      </c>
      <c r="L54" s="173"/>
      <c r="M54" s="174"/>
    </row>
    <row r="55" spans="3:13" ht="42" customHeight="1" thickTop="1" thickBot="1" x14ac:dyDescent="0.45">
      <c r="C55" s="11" t="str">
        <f>"〇"</f>
        <v>〇</v>
      </c>
      <c r="D55" s="17" t="s">
        <v>44</v>
      </c>
      <c r="E55" s="163" t="s">
        <v>52</v>
      </c>
      <c r="F55" s="163"/>
      <c r="G55" s="166" t="s">
        <v>61</v>
      </c>
      <c r="H55" s="167"/>
      <c r="I55" s="167"/>
      <c r="J55" s="167"/>
      <c r="K55" s="162" t="s">
        <v>151</v>
      </c>
      <c r="L55" s="163"/>
      <c r="M55" s="164"/>
    </row>
    <row r="56" spans="3:13" x14ac:dyDescent="0.4">
      <c r="C56" s="175" t="s">
        <v>66</v>
      </c>
      <c r="D56" s="176"/>
      <c r="E56" s="176"/>
      <c r="F56" s="176"/>
      <c r="G56" s="176"/>
      <c r="H56" s="176"/>
      <c r="I56" s="176"/>
      <c r="J56" s="176"/>
      <c r="K56" s="176"/>
      <c r="L56" s="176"/>
      <c r="M56" s="176"/>
    </row>
    <row r="57" spans="3:13" x14ac:dyDescent="0.4"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</row>
    <row r="58" spans="3:13" x14ac:dyDescent="0.4"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3:13" x14ac:dyDescent="0.4"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3:13" x14ac:dyDescent="0.4">
      <c r="D60" s="6"/>
      <c r="E60" s="6"/>
      <c r="F60" s="6"/>
      <c r="G60" s="6"/>
      <c r="H60" s="6"/>
      <c r="I60" s="6"/>
      <c r="J60" s="6"/>
      <c r="K60" s="6"/>
      <c r="L60" s="6"/>
      <c r="M60" s="6"/>
    </row>
  </sheetData>
  <sheetProtection password="CC75" sheet="1" selectLockedCells="1"/>
  <mergeCells count="81">
    <mergeCell ref="U25:AB25"/>
    <mergeCell ref="I37:L38"/>
    <mergeCell ref="I39:L39"/>
    <mergeCell ref="C5:E5"/>
    <mergeCell ref="G5:K5"/>
    <mergeCell ref="C6:F6"/>
    <mergeCell ref="G6:H6"/>
    <mergeCell ref="I6:M6"/>
    <mergeCell ref="C8:E8"/>
    <mergeCell ref="C22:E22"/>
    <mergeCell ref="F22:M22"/>
    <mergeCell ref="F16:K16"/>
    <mergeCell ref="I12:J12"/>
    <mergeCell ref="AJ37:AJ39"/>
    <mergeCell ref="C56:M57"/>
    <mergeCell ref="C18:E18"/>
    <mergeCell ref="F18:K18"/>
    <mergeCell ref="E52:F52"/>
    <mergeCell ref="G52:J52"/>
    <mergeCell ref="K52:M52"/>
    <mergeCell ref="K42:M42"/>
    <mergeCell ref="K43:M43"/>
    <mergeCell ref="K44:M44"/>
    <mergeCell ref="K46:M46"/>
    <mergeCell ref="K48:M48"/>
    <mergeCell ref="K51:M51"/>
    <mergeCell ref="E51:F51"/>
    <mergeCell ref="G51:J51"/>
    <mergeCell ref="E50:F50"/>
    <mergeCell ref="K53:M53"/>
    <mergeCell ref="K55:M55"/>
    <mergeCell ref="E53:F53"/>
    <mergeCell ref="G53:J53"/>
    <mergeCell ref="E55:F55"/>
    <mergeCell ref="G55:J55"/>
    <mergeCell ref="E54:F54"/>
    <mergeCell ref="G54:J54"/>
    <mergeCell ref="K54:M54"/>
    <mergeCell ref="G50:J50"/>
    <mergeCell ref="K50:M50"/>
    <mergeCell ref="E42:F42"/>
    <mergeCell ref="G42:J42"/>
    <mergeCell ref="E43:F43"/>
    <mergeCell ref="G43:J43"/>
    <mergeCell ref="C41:F41"/>
    <mergeCell ref="E25:F25"/>
    <mergeCell ref="D25:D26"/>
    <mergeCell ref="C24:J24"/>
    <mergeCell ref="C25:C26"/>
    <mergeCell ref="AG38:AG39"/>
    <mergeCell ref="C1:M2"/>
    <mergeCell ref="I4:M4"/>
    <mergeCell ref="I3:M3"/>
    <mergeCell ref="C40:F40"/>
    <mergeCell ref="C20:E20"/>
    <mergeCell ref="K20:M20"/>
    <mergeCell ref="C10:E10"/>
    <mergeCell ref="F12:G12"/>
    <mergeCell ref="F20:G20"/>
    <mergeCell ref="L10:M10"/>
    <mergeCell ref="K12:M12"/>
    <mergeCell ref="C12:E12"/>
    <mergeCell ref="C14:E14"/>
    <mergeCell ref="F14:K14"/>
    <mergeCell ref="C16:E16"/>
    <mergeCell ref="AC25:AD25"/>
    <mergeCell ref="C48:C49"/>
    <mergeCell ref="D48:D49"/>
    <mergeCell ref="E48:F49"/>
    <mergeCell ref="K45:M45"/>
    <mergeCell ref="G44:J45"/>
    <mergeCell ref="G46:J47"/>
    <mergeCell ref="K47:M47"/>
    <mergeCell ref="G48:J49"/>
    <mergeCell ref="K49:M49"/>
    <mergeCell ref="C44:C45"/>
    <mergeCell ref="D44:D45"/>
    <mergeCell ref="E44:F45"/>
    <mergeCell ref="C46:C47"/>
    <mergeCell ref="D46:D47"/>
    <mergeCell ref="E46:F47"/>
  </mergeCells>
  <phoneticPr fontId="1"/>
  <dataValidations count="2">
    <dataValidation type="list" allowBlank="1" showInputMessage="1" showErrorMessage="1" sqref="G10">
      <formula1>S10</formula1>
    </dataValidation>
    <dataValidation type="list" allowBlank="1" showInputMessage="1" showErrorMessage="1" sqref="J10">
      <formula1>S10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r:id="rId1"/>
  <rowBreaks count="1" manualBreakCount="1">
    <brk id="41" min="1" max="12" man="1"/>
  </rowBreaks>
  <ignoredErrors>
    <ignoredError sqref="AI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83"/>
  <sheetViews>
    <sheetView zoomScaleNormal="100" workbookViewId="0">
      <selection activeCell="H3" sqref="H3:K3"/>
    </sheetView>
  </sheetViews>
  <sheetFormatPr defaultColWidth="7.125" defaultRowHeight="18.75" x14ac:dyDescent="0.4"/>
  <cols>
    <col min="12" max="12" width="2" customWidth="1"/>
  </cols>
  <sheetData>
    <row r="1" spans="1:12" x14ac:dyDescent="0.4">
      <c r="A1" s="133" t="s">
        <v>68</v>
      </c>
      <c r="B1" s="133"/>
    </row>
    <row r="2" spans="1:12" x14ac:dyDescent="0.4">
      <c r="A2" s="29"/>
      <c r="B2" s="211" t="s">
        <v>69</v>
      </c>
      <c r="C2" s="211"/>
      <c r="D2" s="211"/>
      <c r="E2" s="211"/>
      <c r="F2" s="211"/>
      <c r="G2" s="211"/>
      <c r="H2" s="211"/>
      <c r="I2" s="211"/>
      <c r="J2" s="211"/>
      <c r="K2" s="30"/>
      <c r="L2" s="31"/>
    </row>
    <row r="3" spans="1:12" x14ac:dyDescent="0.4">
      <c r="A3" s="32"/>
      <c r="B3" s="33"/>
      <c r="C3" s="33"/>
      <c r="D3" s="33"/>
      <c r="E3" s="33"/>
      <c r="F3" s="33"/>
      <c r="G3" s="33"/>
      <c r="H3" s="212" t="s">
        <v>70</v>
      </c>
      <c r="I3" s="212"/>
      <c r="J3" s="212"/>
      <c r="K3" s="212"/>
      <c r="L3" s="34"/>
    </row>
    <row r="4" spans="1:12" x14ac:dyDescent="0.4">
      <c r="A4" s="104" t="s">
        <v>71</v>
      </c>
      <c r="B4" s="105"/>
      <c r="C4" s="105"/>
      <c r="D4" s="105"/>
      <c r="E4" s="33"/>
      <c r="F4" s="33"/>
      <c r="G4" s="33"/>
      <c r="H4" s="33"/>
      <c r="I4" s="33"/>
      <c r="J4" s="33"/>
      <c r="K4" s="33"/>
      <c r="L4" s="34"/>
    </row>
    <row r="5" spans="1:12" x14ac:dyDescent="0.4">
      <c r="A5" s="32"/>
      <c r="B5" s="33"/>
      <c r="C5" s="33"/>
      <c r="D5" s="33"/>
      <c r="E5" s="33" t="s">
        <v>72</v>
      </c>
      <c r="F5" s="33"/>
      <c r="G5" s="33"/>
      <c r="H5" s="33"/>
      <c r="I5" s="33"/>
      <c r="J5" s="33"/>
      <c r="K5" s="33"/>
      <c r="L5" s="34"/>
    </row>
    <row r="6" spans="1:12" x14ac:dyDescent="0.4">
      <c r="A6" s="32"/>
      <c r="B6" s="33"/>
      <c r="C6" s="33"/>
      <c r="D6" s="33"/>
      <c r="E6" s="24" t="s">
        <v>73</v>
      </c>
      <c r="F6" s="213" t="str">
        <f>""&amp;確認シート!F12&amp;""&amp;""&amp;確認シート!I12&amp;""&amp;確認シート!K12&amp;""</f>
        <v>県市</v>
      </c>
      <c r="G6" s="213"/>
      <c r="H6" s="213"/>
      <c r="I6" s="213"/>
      <c r="J6" s="213"/>
      <c r="K6" s="213"/>
      <c r="L6" s="34"/>
    </row>
    <row r="7" spans="1:12" x14ac:dyDescent="0.4">
      <c r="A7" s="32"/>
      <c r="B7" s="33"/>
      <c r="C7" s="33"/>
      <c r="D7" s="33"/>
      <c r="E7" s="33"/>
      <c r="F7" s="210" t="str">
        <f>""&amp;確認シート!F14&amp;""</f>
        <v/>
      </c>
      <c r="G7" s="210"/>
      <c r="H7" s="210"/>
      <c r="I7" s="210"/>
      <c r="J7" s="210"/>
      <c r="K7" s="210"/>
      <c r="L7" s="34"/>
    </row>
    <row r="8" spans="1:12" x14ac:dyDescent="0.4">
      <c r="A8" s="32"/>
      <c r="B8" s="33"/>
      <c r="C8" s="33"/>
      <c r="D8" s="33"/>
      <c r="E8" s="24" t="s">
        <v>74</v>
      </c>
      <c r="F8" s="213" t="str">
        <f>""&amp;確認シート!F16&amp;"　　　㊞"</f>
        <v>　　　㊞</v>
      </c>
      <c r="G8" s="213"/>
      <c r="H8" s="213"/>
      <c r="I8" s="213"/>
      <c r="J8" s="213"/>
      <c r="K8" s="213"/>
      <c r="L8" s="34"/>
    </row>
    <row r="9" spans="1:12" x14ac:dyDescent="0.4">
      <c r="A9" s="32"/>
      <c r="B9" s="33"/>
      <c r="C9" s="33"/>
      <c r="D9" s="33"/>
      <c r="E9" s="24" t="s">
        <v>77</v>
      </c>
      <c r="F9" s="213" t="str">
        <f>""&amp;確認シート!F18&amp;""</f>
        <v/>
      </c>
      <c r="G9" s="213"/>
      <c r="H9" s="213"/>
      <c r="I9" s="213"/>
      <c r="J9" s="213"/>
      <c r="K9" s="213"/>
      <c r="L9" s="34"/>
    </row>
    <row r="10" spans="1:12" ht="18.75" customHeight="1" x14ac:dyDescent="0.4">
      <c r="A10" s="32"/>
      <c r="B10" s="33"/>
      <c r="C10" s="33"/>
      <c r="D10" s="33"/>
      <c r="E10" s="214" t="s">
        <v>78</v>
      </c>
      <c r="F10" s="214"/>
      <c r="G10" s="213" t="str">
        <f>""&amp;確認シート!F20&amp;""&amp;確認シート!I20&amp;""&amp;確認シート!J20&amp;""&amp;確認シート!K20&amp;""</f>
        <v>県市</v>
      </c>
      <c r="H10" s="213"/>
      <c r="I10" s="213"/>
      <c r="J10" s="213"/>
      <c r="K10" s="213"/>
      <c r="L10" s="34"/>
    </row>
    <row r="11" spans="1:12" ht="9.9499999999999993" customHeight="1" x14ac:dyDescent="0.4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4"/>
    </row>
    <row r="12" spans="1:12" x14ac:dyDescent="0.4">
      <c r="A12" s="32"/>
      <c r="B12" s="35" t="s">
        <v>79</v>
      </c>
      <c r="C12" s="215" t="s">
        <v>80</v>
      </c>
      <c r="D12" s="215"/>
      <c r="E12" s="215"/>
      <c r="F12" s="215"/>
      <c r="G12" s="215"/>
      <c r="H12" s="105" t="s">
        <v>81</v>
      </c>
      <c r="I12" s="105"/>
      <c r="J12" s="105"/>
      <c r="K12" s="105"/>
      <c r="L12" s="106"/>
    </row>
    <row r="13" spans="1:12" x14ac:dyDescent="0.4">
      <c r="A13" s="104" t="s">
        <v>91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6"/>
    </row>
    <row r="14" spans="1:12" x14ac:dyDescent="0.4">
      <c r="A14" s="104" t="s">
        <v>92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6"/>
    </row>
    <row r="15" spans="1:12" x14ac:dyDescent="0.4">
      <c r="A15" s="123" t="s">
        <v>82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24"/>
    </row>
    <row r="16" spans="1:12" x14ac:dyDescent="0.4">
      <c r="A16" s="104" t="s">
        <v>87</v>
      </c>
      <c r="B16" s="105"/>
      <c r="C16" s="105"/>
      <c r="D16" s="33"/>
      <c r="E16" s="33"/>
      <c r="F16" s="215" t="str">
        <f>""&amp;確認シート!F8&amp;"年"&amp;確認シート!I8&amp;"月"&amp;確認シート!K8&amp;"日"</f>
        <v>年月日</v>
      </c>
      <c r="G16" s="215"/>
      <c r="H16" s="215"/>
      <c r="I16" s="215"/>
      <c r="J16" s="215"/>
      <c r="K16" s="215"/>
      <c r="L16" s="34"/>
    </row>
    <row r="17" spans="1:15" x14ac:dyDescent="0.4">
      <c r="A17" s="104" t="s">
        <v>88</v>
      </c>
      <c r="B17" s="105"/>
      <c r="C17" s="33"/>
      <c r="D17" s="33"/>
      <c r="E17" s="33"/>
      <c r="F17" s="33"/>
      <c r="G17" s="33"/>
      <c r="H17" s="33"/>
      <c r="I17" s="33"/>
      <c r="J17" s="33"/>
      <c r="K17" s="33"/>
      <c r="L17" s="34"/>
    </row>
    <row r="18" spans="1:15" x14ac:dyDescent="0.4">
      <c r="A18" s="32"/>
      <c r="B18" s="105" t="s">
        <v>89</v>
      </c>
      <c r="C18" s="105"/>
      <c r="D18" s="105"/>
      <c r="E18" s="105"/>
      <c r="F18" s="33"/>
      <c r="G18" s="33"/>
      <c r="H18" s="33"/>
      <c r="I18" s="33"/>
      <c r="J18" s="33"/>
      <c r="K18" s="33"/>
      <c r="L18" s="34"/>
    </row>
    <row r="19" spans="1:15" x14ac:dyDescent="0.4">
      <c r="A19" s="32"/>
      <c r="B19" s="216" t="s">
        <v>94</v>
      </c>
      <c r="C19" s="217"/>
      <c r="D19" s="217"/>
      <c r="E19" s="217"/>
      <c r="F19" s="24" t="s">
        <v>90</v>
      </c>
      <c r="G19" s="27" t="e">
        <f>IF(O19="","",VLOOKUP(O19,確認シート!S:T,2))</f>
        <v>#N/A</v>
      </c>
      <c r="H19" s="28" t="s">
        <v>93</v>
      </c>
      <c r="I19" s="33"/>
      <c r="J19" s="33"/>
      <c r="K19" s="33"/>
      <c r="L19" s="34"/>
      <c r="O19" s="44">
        <f>確認シート!P36</f>
        <v>0</v>
      </c>
    </row>
    <row r="20" spans="1:15" x14ac:dyDescent="0.4">
      <c r="A20" s="32"/>
      <c r="B20" s="105" t="s">
        <v>97</v>
      </c>
      <c r="C20" s="105"/>
      <c r="D20" s="105"/>
      <c r="E20" s="105"/>
      <c r="F20" s="105"/>
      <c r="G20" s="105"/>
      <c r="H20" s="105"/>
      <c r="I20" s="33"/>
      <c r="J20" s="33"/>
      <c r="K20" s="33"/>
      <c r="L20" s="34"/>
    </row>
    <row r="21" spans="1:15" x14ac:dyDescent="0.4">
      <c r="A21" s="32"/>
      <c r="B21" s="33"/>
      <c r="C21" s="33"/>
      <c r="D21" s="33"/>
      <c r="E21" s="33"/>
      <c r="F21" s="218" t="e">
        <f>IF(O19="","",VLOOKUP(O19,確認シート!S:U,3))</f>
        <v>#N/A</v>
      </c>
      <c r="G21" s="218"/>
      <c r="H21" s="218"/>
      <c r="I21" s="24" t="s">
        <v>95</v>
      </c>
      <c r="J21" s="33"/>
      <c r="K21" s="33"/>
      <c r="L21" s="34"/>
    </row>
    <row r="22" spans="1:15" x14ac:dyDescent="0.4">
      <c r="A22" s="32"/>
      <c r="B22" s="33" t="s">
        <v>96</v>
      </c>
      <c r="C22" s="33"/>
      <c r="D22" s="33"/>
      <c r="E22" s="33"/>
      <c r="F22" s="33"/>
      <c r="G22" s="33"/>
      <c r="H22" s="33"/>
      <c r="I22" s="33"/>
      <c r="J22" s="33"/>
      <c r="K22" s="33"/>
      <c r="L22" s="34"/>
    </row>
    <row r="23" spans="1:15" x14ac:dyDescent="0.4">
      <c r="A23" s="32"/>
      <c r="B23" s="33"/>
      <c r="C23" s="33"/>
      <c r="D23" s="33"/>
      <c r="E23" s="33"/>
      <c r="F23" s="218" t="e">
        <f>IF(O19="","",VLOOKUP(O19,確認シート!S:V,4))</f>
        <v>#N/A</v>
      </c>
      <c r="G23" s="218"/>
      <c r="H23" s="218"/>
      <c r="I23" s="24" t="s">
        <v>95</v>
      </c>
      <c r="J23" s="33"/>
      <c r="K23" s="33"/>
      <c r="L23" s="34"/>
    </row>
    <row r="24" spans="1:15" x14ac:dyDescent="0.4">
      <c r="A24" s="32"/>
      <c r="B24" s="105" t="s">
        <v>98</v>
      </c>
      <c r="C24" s="105"/>
      <c r="D24" s="105"/>
      <c r="E24" s="105"/>
      <c r="F24" s="105"/>
      <c r="G24" s="105"/>
      <c r="H24" s="33"/>
      <c r="I24" s="33"/>
      <c r="J24" s="33"/>
      <c r="K24" s="33"/>
      <c r="L24" s="34"/>
    </row>
    <row r="25" spans="1:15" x14ac:dyDescent="0.4">
      <c r="A25" s="32"/>
      <c r="B25" s="219" t="s">
        <v>100</v>
      </c>
      <c r="C25" s="220"/>
      <c r="D25" s="220"/>
      <c r="E25" s="220"/>
      <c r="F25" s="24" t="s">
        <v>90</v>
      </c>
      <c r="G25" s="27" t="e">
        <f>IF(O19="","",VLOOKUP(O19,確認シート!S:W,5))</f>
        <v>#N/A</v>
      </c>
      <c r="H25" s="213" t="s">
        <v>99</v>
      </c>
      <c r="I25" s="213"/>
      <c r="J25" s="33"/>
      <c r="K25" s="33"/>
      <c r="L25" s="34"/>
    </row>
    <row r="26" spans="1:15" x14ac:dyDescent="0.4">
      <c r="A26" s="32"/>
      <c r="B26" s="105" t="s">
        <v>101</v>
      </c>
      <c r="C26" s="105"/>
      <c r="D26" s="105"/>
      <c r="E26" s="105"/>
      <c r="F26" s="105"/>
      <c r="G26" s="105"/>
      <c r="H26" s="105"/>
      <c r="I26" s="33"/>
      <c r="J26" s="33"/>
      <c r="K26" s="33"/>
      <c r="L26" s="34"/>
    </row>
    <row r="27" spans="1:15" x14ac:dyDescent="0.4">
      <c r="A27" s="32"/>
      <c r="B27" s="33"/>
      <c r="C27" s="33"/>
      <c r="D27" s="33"/>
      <c r="E27" s="33"/>
      <c r="F27" s="218" t="e">
        <f>IF(O19="","",VLOOKUP(O19,確認シート!S:X,6))</f>
        <v>#N/A</v>
      </c>
      <c r="G27" s="218"/>
      <c r="H27" s="218"/>
      <c r="I27" s="24" t="s">
        <v>95</v>
      </c>
      <c r="J27" s="33"/>
      <c r="K27" s="33"/>
      <c r="L27" s="34"/>
    </row>
    <row r="28" spans="1:15" x14ac:dyDescent="0.4">
      <c r="A28" s="32"/>
      <c r="B28" s="105" t="s">
        <v>102</v>
      </c>
      <c r="C28" s="105"/>
      <c r="D28" s="105"/>
      <c r="E28" s="105"/>
      <c r="F28" s="105"/>
      <c r="G28" s="105"/>
      <c r="H28" s="105"/>
      <c r="I28" s="33"/>
      <c r="J28" s="33"/>
      <c r="K28" s="33"/>
      <c r="L28" s="34"/>
    </row>
    <row r="29" spans="1:15" x14ac:dyDescent="0.4">
      <c r="A29" s="32"/>
      <c r="B29" s="33"/>
      <c r="C29" s="33"/>
      <c r="D29" s="33"/>
      <c r="E29" s="33"/>
      <c r="F29" s="218" t="e">
        <f>IF(O19="","",VLOOKUP(O19,確認シート!S:Y,7))</f>
        <v>#N/A</v>
      </c>
      <c r="G29" s="218"/>
      <c r="H29" s="218"/>
      <c r="I29" s="24" t="s">
        <v>95</v>
      </c>
      <c r="J29" s="33"/>
      <c r="K29" s="33"/>
      <c r="L29" s="34"/>
    </row>
    <row r="30" spans="1:15" x14ac:dyDescent="0.4">
      <c r="A30" s="32" t="s">
        <v>103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4"/>
    </row>
    <row r="31" spans="1:15" x14ac:dyDescent="0.4">
      <c r="A31" s="32"/>
      <c r="B31" s="210" t="str">
        <f>""&amp;確認シート!F22&amp;""</f>
        <v/>
      </c>
      <c r="C31" s="210"/>
      <c r="D31" s="210"/>
      <c r="E31" s="210"/>
      <c r="F31" s="210"/>
      <c r="G31" s="210"/>
      <c r="H31" s="210"/>
      <c r="I31" s="210"/>
      <c r="J31" s="210"/>
      <c r="K31" s="33"/>
      <c r="L31" s="34"/>
    </row>
    <row r="32" spans="1:15" x14ac:dyDescent="0.4">
      <c r="A32" s="36"/>
      <c r="B32" s="213"/>
      <c r="C32" s="213"/>
      <c r="D32" s="213"/>
      <c r="E32" s="213"/>
      <c r="F32" s="213"/>
      <c r="G32" s="213"/>
      <c r="H32" s="213"/>
      <c r="I32" s="213"/>
      <c r="J32" s="213"/>
      <c r="K32" s="24"/>
      <c r="L32" s="37"/>
    </row>
    <row r="33" spans="1:12" x14ac:dyDescent="0.4">
      <c r="A33" s="221" t="s">
        <v>105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22"/>
      <c r="L33" s="222"/>
    </row>
    <row r="34" spans="1:12" x14ac:dyDescent="0.4">
      <c r="A34" s="223"/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</row>
    <row r="35" spans="1:12" x14ac:dyDescent="0.4">
      <c r="A35" s="133" t="s">
        <v>107</v>
      </c>
      <c r="B35" s="133"/>
      <c r="C35" s="133"/>
      <c r="D35" s="133"/>
    </row>
    <row r="36" spans="1:12" x14ac:dyDescent="0.4">
      <c r="A36" s="133" t="s">
        <v>106</v>
      </c>
      <c r="B36" s="133"/>
      <c r="C36" s="133"/>
      <c r="D36" s="133"/>
    </row>
    <row r="37" spans="1:12" x14ac:dyDescent="0.4">
      <c r="A37" s="133" t="s">
        <v>108</v>
      </c>
      <c r="B37" s="133"/>
      <c r="C37" s="133"/>
      <c r="D37" s="133"/>
      <c r="E37" s="133"/>
      <c r="F37" s="133"/>
      <c r="G37" s="133"/>
    </row>
    <row r="38" spans="1:12" x14ac:dyDescent="0.4">
      <c r="A38" s="133" t="s">
        <v>109</v>
      </c>
      <c r="B38" s="133"/>
      <c r="C38" s="133"/>
      <c r="D38" s="133"/>
      <c r="E38" s="133"/>
    </row>
    <row r="39" spans="1:12" x14ac:dyDescent="0.4">
      <c r="A39" s="133" t="s">
        <v>110</v>
      </c>
      <c r="B39" s="133"/>
      <c r="C39" s="133"/>
      <c r="D39" s="133"/>
      <c r="E39" s="133"/>
      <c r="F39" s="133"/>
      <c r="G39" s="133"/>
      <c r="H39" s="133"/>
    </row>
    <row r="40" spans="1:12" x14ac:dyDescent="0.4">
      <c r="G40" s="133" t="s">
        <v>111</v>
      </c>
      <c r="H40" s="133"/>
      <c r="I40" s="133"/>
      <c r="J40" s="133"/>
      <c r="K40" s="133"/>
    </row>
    <row r="42" spans="1:12" x14ac:dyDescent="0.4">
      <c r="A42" s="224" t="s">
        <v>126</v>
      </c>
      <c r="B42" s="224"/>
      <c r="C42" s="224"/>
      <c r="D42" s="224"/>
      <c r="E42" s="224"/>
      <c r="F42" s="224"/>
      <c r="G42" s="224"/>
      <c r="H42" s="224"/>
      <c r="I42" s="224"/>
      <c r="J42" s="224"/>
      <c r="K42" s="224"/>
      <c r="L42" s="224"/>
    </row>
    <row r="43" spans="1:12" x14ac:dyDescent="0.4">
      <c r="A43" s="224"/>
      <c r="B43" s="224"/>
      <c r="C43" s="224"/>
      <c r="D43" s="224"/>
      <c r="E43" s="224"/>
      <c r="F43" s="224"/>
      <c r="G43" s="224"/>
      <c r="H43" s="224"/>
      <c r="I43" s="224"/>
      <c r="J43" s="224"/>
      <c r="K43" s="224"/>
      <c r="L43" s="224"/>
    </row>
    <row r="44" spans="1:12" x14ac:dyDescent="0.4">
      <c r="A44" s="133" t="s">
        <v>112</v>
      </c>
      <c r="B44" s="133"/>
      <c r="C44" s="133"/>
    </row>
    <row r="45" spans="1:12" x14ac:dyDescent="0.4">
      <c r="A45" s="145" t="s">
        <v>113</v>
      </c>
      <c r="B45" s="145"/>
      <c r="C45" s="145"/>
      <c r="D45" s="145"/>
      <c r="E45" s="145" t="s">
        <v>114</v>
      </c>
      <c r="F45" s="145"/>
      <c r="G45" s="145"/>
      <c r="H45" s="145"/>
    </row>
    <row r="46" spans="1:12" ht="19.5" thickBot="1" x14ac:dyDescent="0.45">
      <c r="A46" s="145"/>
      <c r="B46" s="145"/>
      <c r="C46" s="146"/>
      <c r="D46" s="146"/>
      <c r="E46" s="145"/>
      <c r="F46" s="145"/>
      <c r="G46" s="146"/>
      <c r="H46" s="146"/>
    </row>
    <row r="47" spans="1:12" x14ac:dyDescent="0.4">
      <c r="A47" s="225" t="s">
        <v>120</v>
      </c>
      <c r="B47" s="226"/>
      <c r="C47" s="227" t="e">
        <f>IF(O19="","",VLOOKUP(O19,確認シート!S:AB,9))</f>
        <v>#N/A</v>
      </c>
      <c r="D47" s="228"/>
      <c r="E47" s="225" t="s">
        <v>121</v>
      </c>
      <c r="F47" s="226"/>
      <c r="G47" s="227" t="e">
        <f>IF(O19="","",VLOOKUP(O19,確認シート!S:AB,8))</f>
        <v>#N/A</v>
      </c>
      <c r="H47" s="228"/>
    </row>
    <row r="48" spans="1:12" ht="19.5" thickBot="1" x14ac:dyDescent="0.45">
      <c r="A48" s="145"/>
      <c r="B48" s="226"/>
      <c r="C48" s="229"/>
      <c r="D48" s="230"/>
      <c r="E48" s="145"/>
      <c r="F48" s="226"/>
      <c r="G48" s="229"/>
      <c r="H48" s="230"/>
    </row>
    <row r="50" spans="1:9" x14ac:dyDescent="0.4">
      <c r="F50" s="231" t="e">
        <f>IF(O19="","",VLOOKUP(O19,確認シート!S:T,2))</f>
        <v>#N/A</v>
      </c>
      <c r="G50" s="232"/>
      <c r="H50" s="133" t="s">
        <v>115</v>
      </c>
      <c r="I50" s="133"/>
    </row>
    <row r="51" spans="1:9" x14ac:dyDescent="0.4">
      <c r="F51" s="233"/>
      <c r="G51" s="234"/>
      <c r="H51" s="133"/>
      <c r="I51" s="133"/>
    </row>
    <row r="53" spans="1:9" x14ac:dyDescent="0.4">
      <c r="A53" s="225" t="s">
        <v>116</v>
      </c>
      <c r="B53" s="145"/>
      <c r="C53" s="145"/>
      <c r="D53" s="145"/>
      <c r="E53" s="145" t="s">
        <v>117</v>
      </c>
      <c r="F53" s="145"/>
      <c r="G53" s="145"/>
      <c r="H53" s="145"/>
    </row>
    <row r="54" spans="1:9" x14ac:dyDescent="0.4">
      <c r="A54" s="145"/>
      <c r="B54" s="145"/>
      <c r="C54" s="145"/>
      <c r="D54" s="145"/>
      <c r="E54" s="145"/>
      <c r="F54" s="145"/>
      <c r="G54" s="145"/>
      <c r="H54" s="145"/>
    </row>
    <row r="55" spans="1:9" ht="18.75" customHeight="1" x14ac:dyDescent="0.4">
      <c r="A55" s="225" t="s">
        <v>122</v>
      </c>
      <c r="B55" s="226"/>
      <c r="C55" s="235">
        <f>IF(O19="","",VLOOKUP(O19+1,確認シート!S:AB,10))</f>
        <v>0</v>
      </c>
      <c r="D55" s="235"/>
      <c r="E55" s="225" t="s">
        <v>121</v>
      </c>
      <c r="F55" s="226"/>
      <c r="G55" s="235">
        <f>IF(O19="","",VLOOKUP(O19+1,確認シート!S:AB,8))</f>
        <v>0</v>
      </c>
      <c r="H55" s="235"/>
    </row>
    <row r="56" spans="1:9" x14ac:dyDescent="0.4">
      <c r="A56" s="145"/>
      <c r="B56" s="226"/>
      <c r="C56" s="235"/>
      <c r="D56" s="235"/>
      <c r="E56" s="145"/>
      <c r="F56" s="226"/>
      <c r="G56" s="235"/>
      <c r="H56" s="235"/>
    </row>
    <row r="57" spans="1:9" ht="18.75" customHeight="1" x14ac:dyDescent="0.4">
      <c r="A57" s="225" t="s">
        <v>123</v>
      </c>
      <c r="B57" s="226"/>
      <c r="C57" s="235">
        <f>IF(O19="","",VLOOKUP(O19+2,確認シート!S:AB,10))</f>
        <v>0</v>
      </c>
      <c r="D57" s="235"/>
      <c r="E57" s="225" t="s">
        <v>121</v>
      </c>
      <c r="F57" s="226"/>
      <c r="G57" s="235">
        <f>IF(O19="","",VLOOKUP(O19+2,確認シート!S:AB,8))</f>
        <v>0</v>
      </c>
      <c r="H57" s="235"/>
    </row>
    <row r="58" spans="1:9" ht="19.5" thickBot="1" x14ac:dyDescent="0.45">
      <c r="A58" s="145"/>
      <c r="B58" s="226"/>
      <c r="C58" s="235"/>
      <c r="D58" s="235"/>
      <c r="E58" s="145"/>
      <c r="F58" s="226"/>
      <c r="G58" s="236"/>
      <c r="H58" s="236"/>
    </row>
    <row r="59" spans="1:9" x14ac:dyDescent="0.4">
      <c r="A59" s="237" t="s">
        <v>124</v>
      </c>
      <c r="B59" s="238"/>
      <c r="C59" s="227">
        <f>SUM(C55:D58)</f>
        <v>0</v>
      </c>
      <c r="D59" s="228"/>
      <c r="E59" s="237" t="s">
        <v>124</v>
      </c>
      <c r="F59" s="238"/>
      <c r="G59" s="227">
        <f>SUM(G55:H58)</f>
        <v>0</v>
      </c>
      <c r="H59" s="228"/>
    </row>
    <row r="60" spans="1:9" ht="19.5" thickBot="1" x14ac:dyDescent="0.45">
      <c r="A60" s="237"/>
      <c r="B60" s="238"/>
      <c r="C60" s="229"/>
      <c r="D60" s="230"/>
      <c r="E60" s="237"/>
      <c r="F60" s="238"/>
      <c r="G60" s="229"/>
      <c r="H60" s="230"/>
    </row>
    <row r="62" spans="1:9" x14ac:dyDescent="0.4">
      <c r="F62" s="231" t="e">
        <f>IF(O19="","",VLOOKUP(O19,確認シート!S:W,5))</f>
        <v>#N/A</v>
      </c>
      <c r="G62" s="232"/>
      <c r="H62" s="133" t="s">
        <v>115</v>
      </c>
      <c r="I62" s="133"/>
    </row>
    <row r="63" spans="1:9" x14ac:dyDescent="0.4">
      <c r="F63" s="233"/>
      <c r="G63" s="234"/>
      <c r="H63" s="133"/>
      <c r="I63" s="133"/>
    </row>
    <row r="65" spans="1:14" x14ac:dyDescent="0.4">
      <c r="A65" s="133" t="s">
        <v>118</v>
      </c>
      <c r="B65" s="133"/>
      <c r="C65" s="133"/>
      <c r="D65" s="133"/>
    </row>
    <row r="67" spans="1:14" x14ac:dyDescent="0.4">
      <c r="A67" s="239" t="s">
        <v>119</v>
      </c>
      <c r="B67" s="239"/>
      <c r="C67" s="239"/>
      <c r="D67" s="239"/>
    </row>
    <row r="68" spans="1:14" x14ac:dyDescent="0.4">
      <c r="E68" s="33" t="s">
        <v>72</v>
      </c>
    </row>
    <row r="69" spans="1:14" x14ac:dyDescent="0.4">
      <c r="E69" s="33"/>
      <c r="F69" s="210" t="str">
        <f>""&amp;確認シート!F14&amp;""</f>
        <v/>
      </c>
      <c r="G69" s="210"/>
      <c r="H69" s="210"/>
      <c r="I69" s="210"/>
      <c r="J69" s="210"/>
      <c r="K69" s="210"/>
    </row>
    <row r="70" spans="1:14" x14ac:dyDescent="0.4">
      <c r="E70" s="24" t="s">
        <v>74</v>
      </c>
      <c r="F70" s="213" t="str">
        <f>""&amp;確認シート!F16&amp;"　　　㊞"</f>
        <v>　　　㊞</v>
      </c>
      <c r="G70" s="213"/>
      <c r="H70" s="213"/>
      <c r="I70" s="213"/>
      <c r="J70" s="213"/>
      <c r="K70" s="213"/>
    </row>
    <row r="72" spans="1:14" x14ac:dyDescent="0.4">
      <c r="A72" s="130" t="s">
        <v>125</v>
      </c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</row>
    <row r="73" spans="1:14" x14ac:dyDescent="0.4">
      <c r="A73" s="130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</row>
    <row r="74" spans="1:14" x14ac:dyDescent="0.4">
      <c r="B74" s="133" t="s">
        <v>154</v>
      </c>
      <c r="C74" s="133"/>
      <c r="D74" s="133"/>
      <c r="E74" s="133"/>
      <c r="F74" s="133"/>
      <c r="G74" s="133"/>
      <c r="H74" s="133"/>
      <c r="I74" s="133"/>
      <c r="J74" s="133"/>
      <c r="K74" s="133"/>
    </row>
    <row r="75" spans="1:14" x14ac:dyDescent="0.4">
      <c r="B75" s="133" t="s">
        <v>127</v>
      </c>
      <c r="C75" s="133"/>
      <c r="D75" s="133"/>
      <c r="E75" s="133"/>
      <c r="F75" s="133"/>
      <c r="G75" s="133"/>
      <c r="H75" s="133"/>
      <c r="I75" s="133"/>
      <c r="J75" s="133"/>
      <c r="K75" s="133"/>
    </row>
    <row r="76" spans="1:14" x14ac:dyDescent="0.4">
      <c r="B76" s="133" t="s">
        <v>155</v>
      </c>
      <c r="C76" s="133"/>
      <c r="D76" s="133"/>
      <c r="E76" s="133"/>
      <c r="F76" s="133"/>
      <c r="G76" s="133"/>
      <c r="H76" s="133"/>
      <c r="I76" s="133"/>
      <c r="J76" s="133"/>
      <c r="K76" s="133"/>
    </row>
    <row r="77" spans="1:14" x14ac:dyDescent="0.4">
      <c r="B77" s="133" t="s">
        <v>128</v>
      </c>
      <c r="C77" s="133"/>
      <c r="D77" s="133"/>
      <c r="E77" s="133"/>
      <c r="F77" s="133"/>
      <c r="G77" s="133"/>
      <c r="H77" s="133"/>
      <c r="I77" s="133"/>
      <c r="J77" s="133"/>
      <c r="K77" s="133"/>
    </row>
    <row r="78" spans="1:14" x14ac:dyDescent="0.4">
      <c r="B78" s="133" t="s">
        <v>129</v>
      </c>
      <c r="C78" s="133"/>
      <c r="D78" s="133"/>
      <c r="E78" s="133"/>
      <c r="F78" s="133"/>
      <c r="G78" s="133"/>
      <c r="H78" s="133"/>
      <c r="I78" s="133"/>
      <c r="J78" s="133"/>
      <c r="K78" s="133"/>
    </row>
    <row r="79" spans="1:14" x14ac:dyDescent="0.4">
      <c r="B79" s="133" t="str">
        <f>IF(N79="〇","□履歴事項全部証明書原本　１部【法人のみ】","")</f>
        <v/>
      </c>
      <c r="C79" s="133"/>
      <c r="D79" s="133"/>
      <c r="E79" s="133"/>
      <c r="F79" s="133"/>
      <c r="G79" s="133"/>
      <c r="H79" s="133"/>
      <c r="I79" s="133"/>
      <c r="J79" s="133"/>
      <c r="K79" s="133"/>
      <c r="N79" s="45">
        <f>確認シート!J10</f>
        <v>0</v>
      </c>
    </row>
    <row r="80" spans="1:14" x14ac:dyDescent="0.4">
      <c r="B80" s="21"/>
      <c r="C80" s="21"/>
      <c r="D80" s="21"/>
      <c r="E80" s="21"/>
      <c r="F80" s="21"/>
      <c r="G80" s="21"/>
      <c r="H80" s="21"/>
      <c r="I80" s="21"/>
      <c r="J80" s="21"/>
      <c r="K80" s="21"/>
    </row>
    <row r="81" spans="2:11" x14ac:dyDescent="0.4">
      <c r="B81" s="133" t="s">
        <v>130</v>
      </c>
      <c r="C81" s="133"/>
      <c r="D81" s="133"/>
      <c r="E81" s="133"/>
      <c r="F81" s="133"/>
      <c r="G81" s="133"/>
      <c r="H81" s="133"/>
      <c r="I81" s="133"/>
      <c r="J81" s="133"/>
      <c r="K81" s="133"/>
    </row>
    <row r="82" spans="2:11" x14ac:dyDescent="0.4">
      <c r="B82" s="133" t="s">
        <v>140</v>
      </c>
      <c r="C82" s="133"/>
      <c r="D82" s="133"/>
      <c r="E82" s="133"/>
      <c r="F82" s="133"/>
      <c r="G82" s="133"/>
      <c r="H82" s="133"/>
      <c r="I82" s="133"/>
      <c r="J82" s="133"/>
      <c r="K82" s="133"/>
    </row>
    <row r="83" spans="2:11" x14ac:dyDescent="0.4">
      <c r="B83" s="133" t="s">
        <v>141</v>
      </c>
      <c r="C83" s="133"/>
      <c r="D83" s="133"/>
      <c r="E83" s="133"/>
      <c r="F83" s="133"/>
      <c r="G83" s="133"/>
      <c r="H83" s="133"/>
      <c r="I83" s="133"/>
      <c r="J83" s="133"/>
      <c r="K83" s="133"/>
    </row>
  </sheetData>
  <sheetProtection password="CC75" sheet="1" selectLockedCells="1"/>
  <mergeCells count="79">
    <mergeCell ref="B82:K82"/>
    <mergeCell ref="B83:K83"/>
    <mergeCell ref="F70:K70"/>
    <mergeCell ref="A57:B58"/>
    <mergeCell ref="C57:D58"/>
    <mergeCell ref="E57:F58"/>
    <mergeCell ref="G57:H58"/>
    <mergeCell ref="A59:B60"/>
    <mergeCell ref="C59:D60"/>
    <mergeCell ref="E59:F60"/>
    <mergeCell ref="G59:H60"/>
    <mergeCell ref="F62:G63"/>
    <mergeCell ref="H62:I63"/>
    <mergeCell ref="A65:D65"/>
    <mergeCell ref="A67:D67"/>
    <mergeCell ref="F69:K69"/>
    <mergeCell ref="F50:G51"/>
    <mergeCell ref="H50:I51"/>
    <mergeCell ref="A53:D54"/>
    <mergeCell ref="E53:H54"/>
    <mergeCell ref="A55:B56"/>
    <mergeCell ref="C55:D56"/>
    <mergeCell ref="E55:F56"/>
    <mergeCell ref="G55:H56"/>
    <mergeCell ref="A47:B48"/>
    <mergeCell ref="C47:D48"/>
    <mergeCell ref="E47:F48"/>
    <mergeCell ref="G47:H48"/>
    <mergeCell ref="A45:D46"/>
    <mergeCell ref="E45:H46"/>
    <mergeCell ref="A44:C44"/>
    <mergeCell ref="F29:H29"/>
    <mergeCell ref="B31:J32"/>
    <mergeCell ref="A33:L34"/>
    <mergeCell ref="A35:D35"/>
    <mergeCell ref="A36:D36"/>
    <mergeCell ref="A37:G37"/>
    <mergeCell ref="A38:E38"/>
    <mergeCell ref="A39:H39"/>
    <mergeCell ref="G40:K40"/>
    <mergeCell ref="A42:L42"/>
    <mergeCell ref="A43:L43"/>
    <mergeCell ref="B28:H28"/>
    <mergeCell ref="B18:E18"/>
    <mergeCell ref="B19:E19"/>
    <mergeCell ref="B20:H20"/>
    <mergeCell ref="F21:H21"/>
    <mergeCell ref="F23:H23"/>
    <mergeCell ref="B24:G24"/>
    <mergeCell ref="H25:I25"/>
    <mergeCell ref="B25:E25"/>
    <mergeCell ref="B26:H26"/>
    <mergeCell ref="F27:H27"/>
    <mergeCell ref="A13:L13"/>
    <mergeCell ref="A14:L14"/>
    <mergeCell ref="A15:L15"/>
    <mergeCell ref="A16:C16"/>
    <mergeCell ref="F16:K16"/>
    <mergeCell ref="F7:K7"/>
    <mergeCell ref="A72:L73"/>
    <mergeCell ref="B74:K74"/>
    <mergeCell ref="B75:K75"/>
    <mergeCell ref="A1:B1"/>
    <mergeCell ref="B2:J2"/>
    <mergeCell ref="H3:K3"/>
    <mergeCell ref="A4:D4"/>
    <mergeCell ref="F6:K6"/>
    <mergeCell ref="A17:B17"/>
    <mergeCell ref="F8:K8"/>
    <mergeCell ref="F9:K9"/>
    <mergeCell ref="E10:F10"/>
    <mergeCell ref="G10:K10"/>
    <mergeCell ref="C12:G12"/>
    <mergeCell ref="H12:L12"/>
    <mergeCell ref="B76:K76"/>
    <mergeCell ref="B77:K77"/>
    <mergeCell ref="B78:K78"/>
    <mergeCell ref="B79:K79"/>
    <mergeCell ref="B81:K81"/>
  </mergeCells>
  <phoneticPr fontId="1"/>
  <pageMargins left="0.7" right="0.7" top="0.75" bottom="0.75" header="0.3" footer="0.3"/>
  <pageSetup paperSize="9" orientation="portrait" r:id="rId1"/>
  <rowBreaks count="1" manualBreakCount="1">
    <brk id="7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83"/>
  <sheetViews>
    <sheetView zoomScaleNormal="100" workbookViewId="0">
      <selection activeCell="H2" sqref="H2:K2"/>
    </sheetView>
  </sheetViews>
  <sheetFormatPr defaultColWidth="7.125" defaultRowHeight="18.75" x14ac:dyDescent="0.4"/>
  <cols>
    <col min="12" max="12" width="2" customWidth="1"/>
  </cols>
  <sheetData>
    <row r="1" spans="1:12" x14ac:dyDescent="0.4">
      <c r="A1" s="29"/>
      <c r="B1" s="211" t="s">
        <v>132</v>
      </c>
      <c r="C1" s="211"/>
      <c r="D1" s="211"/>
      <c r="E1" s="211"/>
      <c r="F1" s="211"/>
      <c r="G1" s="211"/>
      <c r="H1" s="211"/>
      <c r="I1" s="211"/>
      <c r="J1" s="211"/>
      <c r="K1" s="30"/>
      <c r="L1" s="31"/>
    </row>
    <row r="2" spans="1:12" x14ac:dyDescent="0.4">
      <c r="A2" s="32"/>
      <c r="B2" s="33"/>
      <c r="C2" s="33"/>
      <c r="D2" s="33"/>
      <c r="E2" s="33"/>
      <c r="F2" s="33"/>
      <c r="G2" s="33"/>
      <c r="H2" s="212" t="s">
        <v>70</v>
      </c>
      <c r="I2" s="212"/>
      <c r="J2" s="212"/>
      <c r="K2" s="212"/>
      <c r="L2" s="34"/>
    </row>
    <row r="3" spans="1:12" x14ac:dyDescent="0.4">
      <c r="A3" s="104" t="s">
        <v>71</v>
      </c>
      <c r="B3" s="105"/>
      <c r="C3" s="105"/>
      <c r="D3" s="105"/>
      <c r="E3" s="33"/>
      <c r="F3" s="33"/>
      <c r="G3" s="33"/>
      <c r="H3" s="33"/>
      <c r="I3" s="33"/>
      <c r="J3" s="33"/>
      <c r="K3" s="33"/>
      <c r="L3" s="34"/>
    </row>
    <row r="4" spans="1:12" x14ac:dyDescent="0.4">
      <c r="A4" s="32"/>
      <c r="B4" s="33"/>
      <c r="C4" s="33"/>
      <c r="D4" s="33"/>
      <c r="E4" s="33" t="s">
        <v>72</v>
      </c>
      <c r="F4" s="33"/>
      <c r="G4" s="33"/>
      <c r="H4" s="33"/>
      <c r="I4" s="33"/>
      <c r="J4" s="33"/>
      <c r="K4" s="33"/>
      <c r="L4" s="34"/>
    </row>
    <row r="5" spans="1:12" x14ac:dyDescent="0.4">
      <c r="A5" s="32"/>
      <c r="B5" s="33"/>
      <c r="C5" s="33"/>
      <c r="D5" s="33"/>
      <c r="E5" s="24" t="s">
        <v>73</v>
      </c>
      <c r="F5" s="213" t="str">
        <f>""&amp;確認シート!F12&amp;""&amp;""&amp;確認シート!I12&amp;""&amp;確認シート!K12&amp;""</f>
        <v>県市</v>
      </c>
      <c r="G5" s="213"/>
      <c r="H5" s="213"/>
      <c r="I5" s="213"/>
      <c r="J5" s="213"/>
      <c r="K5" s="213"/>
      <c r="L5" s="34"/>
    </row>
    <row r="6" spans="1:12" x14ac:dyDescent="0.4">
      <c r="A6" s="32"/>
      <c r="B6" s="33"/>
      <c r="C6" s="33"/>
      <c r="D6" s="33"/>
      <c r="E6" s="33"/>
      <c r="F6" s="210" t="str">
        <f>""&amp;確認シート!F14&amp;""</f>
        <v/>
      </c>
      <c r="G6" s="210"/>
      <c r="H6" s="210"/>
      <c r="I6" s="210"/>
      <c r="J6" s="210"/>
      <c r="K6" s="210"/>
      <c r="L6" s="34"/>
    </row>
    <row r="7" spans="1:12" x14ac:dyDescent="0.4">
      <c r="A7" s="32"/>
      <c r="B7" s="33"/>
      <c r="C7" s="33"/>
      <c r="D7" s="33"/>
      <c r="E7" s="24" t="s">
        <v>74</v>
      </c>
      <c r="F7" s="213" t="str">
        <f>""&amp;確認シート!F16&amp;"　　　㊞"</f>
        <v>　　　㊞</v>
      </c>
      <c r="G7" s="213"/>
      <c r="H7" s="213"/>
      <c r="I7" s="213"/>
      <c r="J7" s="213"/>
      <c r="K7" s="213"/>
      <c r="L7" s="34"/>
    </row>
    <row r="8" spans="1:12" x14ac:dyDescent="0.4">
      <c r="A8" s="32"/>
      <c r="B8" s="33"/>
      <c r="C8" s="33"/>
      <c r="D8" s="33"/>
      <c r="E8" s="24" t="s">
        <v>77</v>
      </c>
      <c r="F8" s="213" t="str">
        <f>""&amp;確認シート!F18&amp;""</f>
        <v/>
      </c>
      <c r="G8" s="213"/>
      <c r="H8" s="213"/>
      <c r="I8" s="213"/>
      <c r="J8" s="213"/>
      <c r="K8" s="213"/>
      <c r="L8" s="34"/>
    </row>
    <row r="9" spans="1:12" ht="18.75" customHeight="1" x14ac:dyDescent="0.4">
      <c r="A9" s="32"/>
      <c r="B9" s="33"/>
      <c r="C9" s="33"/>
      <c r="D9" s="33"/>
      <c r="E9" s="214" t="s">
        <v>78</v>
      </c>
      <c r="F9" s="214"/>
      <c r="G9" s="213" t="str">
        <f>""&amp;確認シート!F20&amp;""&amp;確認シート!I20&amp;""&amp;確認シート!J20&amp;""&amp;確認シート!K20&amp;""</f>
        <v>県市</v>
      </c>
      <c r="H9" s="213"/>
      <c r="I9" s="213"/>
      <c r="J9" s="213"/>
      <c r="K9" s="213"/>
      <c r="L9" s="34"/>
    </row>
    <row r="10" spans="1:12" ht="9.9499999999999993" customHeight="1" x14ac:dyDescent="0.4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4"/>
    </row>
    <row r="11" spans="1:12" x14ac:dyDescent="0.4">
      <c r="A11" s="32"/>
      <c r="B11" s="39" t="s">
        <v>79</v>
      </c>
      <c r="C11" s="215" t="s">
        <v>80</v>
      </c>
      <c r="D11" s="215"/>
      <c r="E11" s="215"/>
      <c r="F11" s="215"/>
      <c r="G11" s="215"/>
      <c r="H11" s="105" t="s">
        <v>133</v>
      </c>
      <c r="I11" s="105"/>
      <c r="J11" s="105"/>
      <c r="K11" s="105"/>
      <c r="L11" s="106"/>
    </row>
    <row r="12" spans="1:12" x14ac:dyDescent="0.4">
      <c r="A12" s="104" t="s">
        <v>134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6"/>
    </row>
    <row r="13" spans="1:12" x14ac:dyDescent="0.4">
      <c r="A13" s="104" t="s">
        <v>135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6"/>
    </row>
    <row r="14" spans="1:12" x14ac:dyDescent="0.4">
      <c r="A14" s="104" t="s">
        <v>136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6"/>
    </row>
    <row r="15" spans="1:12" x14ac:dyDescent="0.4">
      <c r="A15" s="123" t="s">
        <v>82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24"/>
    </row>
    <row r="16" spans="1:12" x14ac:dyDescent="0.4">
      <c r="A16" s="104" t="s">
        <v>87</v>
      </c>
      <c r="B16" s="105"/>
      <c r="C16" s="105"/>
      <c r="D16" s="33"/>
      <c r="E16" s="33"/>
      <c r="F16" s="215" t="str">
        <f>""&amp;確認シート!F8&amp;"年"&amp;確認シート!I8&amp;"月"&amp;確認シート!K8&amp;"日"</f>
        <v>年月日</v>
      </c>
      <c r="G16" s="215"/>
      <c r="H16" s="215"/>
      <c r="I16" s="215"/>
      <c r="J16" s="215"/>
      <c r="K16" s="215"/>
      <c r="L16" s="34"/>
    </row>
    <row r="17" spans="1:15" x14ac:dyDescent="0.4">
      <c r="A17" s="104" t="s">
        <v>88</v>
      </c>
      <c r="B17" s="105"/>
      <c r="C17" s="33"/>
      <c r="D17" s="33"/>
      <c r="E17" s="33"/>
      <c r="F17" s="33"/>
      <c r="G17" s="33"/>
      <c r="H17" s="33"/>
      <c r="I17" s="33"/>
      <c r="J17" s="33"/>
      <c r="K17" s="33"/>
      <c r="L17" s="34"/>
    </row>
    <row r="18" spans="1:15" x14ac:dyDescent="0.4">
      <c r="A18" s="32"/>
      <c r="B18" s="105" t="s">
        <v>89</v>
      </c>
      <c r="C18" s="105"/>
      <c r="D18" s="105"/>
      <c r="E18" s="105"/>
      <c r="F18" s="33"/>
      <c r="G18" s="33"/>
      <c r="H18" s="33"/>
      <c r="I18" s="33"/>
      <c r="J18" s="33"/>
      <c r="K18" s="33"/>
      <c r="L18" s="34"/>
    </row>
    <row r="19" spans="1:15" x14ac:dyDescent="0.4">
      <c r="A19" s="32"/>
      <c r="B19" s="216" t="s">
        <v>94</v>
      </c>
      <c r="C19" s="217"/>
      <c r="D19" s="217"/>
      <c r="E19" s="217"/>
      <c r="F19" s="24" t="s">
        <v>90</v>
      </c>
      <c r="G19" s="27" t="e">
        <f>IF(O19="","",VLOOKUP(O19,確認シート!S:T,2))</f>
        <v>#N/A</v>
      </c>
      <c r="H19" s="28" t="s">
        <v>93</v>
      </c>
      <c r="I19" s="33"/>
      <c r="J19" s="33"/>
      <c r="K19" s="33"/>
      <c r="L19" s="34"/>
      <c r="O19" s="44">
        <f>確認シート!Q36</f>
        <v>0</v>
      </c>
    </row>
    <row r="20" spans="1:15" x14ac:dyDescent="0.4">
      <c r="A20" s="32"/>
      <c r="B20" s="105" t="s">
        <v>137</v>
      </c>
      <c r="C20" s="105"/>
      <c r="D20" s="105"/>
      <c r="E20" s="105"/>
      <c r="F20" s="105"/>
      <c r="G20" s="105"/>
      <c r="H20" s="105"/>
      <c r="I20" s="105"/>
      <c r="J20" s="33"/>
      <c r="K20" s="33"/>
      <c r="L20" s="34"/>
    </row>
    <row r="21" spans="1:15" x14ac:dyDescent="0.4">
      <c r="A21" s="32"/>
      <c r="B21" s="33"/>
      <c r="C21" s="33"/>
      <c r="D21" s="33"/>
      <c r="E21" s="33"/>
      <c r="F21" s="218" t="e">
        <f>IF(O19="","",VLOOKUP(O19,確認シート!S:U,3))</f>
        <v>#N/A</v>
      </c>
      <c r="G21" s="218"/>
      <c r="H21" s="218"/>
      <c r="I21" s="24" t="s">
        <v>95</v>
      </c>
      <c r="J21" s="33"/>
      <c r="K21" s="33"/>
      <c r="L21" s="34"/>
    </row>
    <row r="22" spans="1:15" x14ac:dyDescent="0.4">
      <c r="A22" s="32"/>
      <c r="B22" s="33" t="s">
        <v>96</v>
      </c>
      <c r="C22" s="33"/>
      <c r="D22" s="33"/>
      <c r="E22" s="33"/>
      <c r="F22" s="33"/>
      <c r="G22" s="33"/>
      <c r="H22" s="33"/>
      <c r="I22" s="33"/>
      <c r="J22" s="33"/>
      <c r="K22" s="33"/>
      <c r="L22" s="34"/>
    </row>
    <row r="23" spans="1:15" x14ac:dyDescent="0.4">
      <c r="A23" s="32"/>
      <c r="B23" s="33"/>
      <c r="C23" s="33"/>
      <c r="D23" s="33"/>
      <c r="E23" s="33"/>
      <c r="F23" s="218" t="e">
        <f>IF(O19="","",VLOOKUP(O19,確認シート!S:V,4))</f>
        <v>#N/A</v>
      </c>
      <c r="G23" s="218"/>
      <c r="H23" s="218"/>
      <c r="I23" s="24" t="s">
        <v>95</v>
      </c>
      <c r="J23" s="33"/>
      <c r="K23" s="33"/>
      <c r="L23" s="34"/>
    </row>
    <row r="24" spans="1:15" x14ac:dyDescent="0.4">
      <c r="A24" s="32"/>
      <c r="B24" s="105" t="s">
        <v>98</v>
      </c>
      <c r="C24" s="105"/>
      <c r="D24" s="105"/>
      <c r="E24" s="105"/>
      <c r="F24" s="105"/>
      <c r="G24" s="105"/>
      <c r="H24" s="33"/>
      <c r="I24" s="33"/>
      <c r="J24" s="33"/>
      <c r="K24" s="33"/>
      <c r="L24" s="34"/>
    </row>
    <row r="25" spans="1:15" x14ac:dyDescent="0.4">
      <c r="A25" s="32"/>
      <c r="B25" s="219" t="s">
        <v>100</v>
      </c>
      <c r="C25" s="220"/>
      <c r="D25" s="220"/>
      <c r="E25" s="220"/>
      <c r="F25" s="24" t="s">
        <v>90</v>
      </c>
      <c r="G25" s="27" t="e">
        <f>IF(O19="","",VLOOKUP(O19,確認シート!S:W,5))</f>
        <v>#N/A</v>
      </c>
      <c r="H25" s="213" t="s">
        <v>99</v>
      </c>
      <c r="I25" s="213"/>
      <c r="J25" s="33"/>
      <c r="K25" s="33"/>
      <c r="L25" s="34"/>
    </row>
    <row r="26" spans="1:15" x14ac:dyDescent="0.4">
      <c r="A26" s="32"/>
      <c r="B26" s="105" t="s">
        <v>101</v>
      </c>
      <c r="C26" s="105"/>
      <c r="D26" s="105"/>
      <c r="E26" s="105"/>
      <c r="F26" s="105"/>
      <c r="G26" s="105"/>
      <c r="H26" s="105"/>
      <c r="I26" s="33"/>
      <c r="J26" s="33"/>
      <c r="K26" s="33"/>
      <c r="L26" s="34"/>
    </row>
    <row r="27" spans="1:15" x14ac:dyDescent="0.4">
      <c r="A27" s="32"/>
      <c r="B27" s="33"/>
      <c r="C27" s="33"/>
      <c r="D27" s="33"/>
      <c r="E27" s="33"/>
      <c r="F27" s="218" t="e">
        <f>IF(O19="","",VLOOKUP(O19,確認シート!S:X,6))</f>
        <v>#N/A</v>
      </c>
      <c r="G27" s="218"/>
      <c r="H27" s="218"/>
      <c r="I27" s="24" t="s">
        <v>95</v>
      </c>
      <c r="J27" s="33"/>
      <c r="K27" s="33"/>
      <c r="L27" s="34"/>
    </row>
    <row r="28" spans="1:15" x14ac:dyDescent="0.4">
      <c r="A28" s="32"/>
      <c r="B28" s="105" t="s">
        <v>102</v>
      </c>
      <c r="C28" s="105"/>
      <c r="D28" s="105"/>
      <c r="E28" s="105"/>
      <c r="F28" s="105"/>
      <c r="G28" s="105"/>
      <c r="H28" s="105"/>
      <c r="I28" s="33"/>
      <c r="J28" s="33"/>
      <c r="K28" s="33"/>
      <c r="L28" s="34"/>
    </row>
    <row r="29" spans="1:15" x14ac:dyDescent="0.4">
      <c r="A29" s="32"/>
      <c r="B29" s="33"/>
      <c r="C29" s="33"/>
      <c r="D29" s="33"/>
      <c r="E29" s="33"/>
      <c r="F29" s="218" t="e">
        <f>IF(O19="","",VLOOKUP(O19,確認シート!S:Y,7))</f>
        <v>#N/A</v>
      </c>
      <c r="G29" s="218"/>
      <c r="H29" s="218"/>
      <c r="I29" s="24" t="s">
        <v>95</v>
      </c>
      <c r="J29" s="33"/>
      <c r="K29" s="33"/>
      <c r="L29" s="34"/>
    </row>
    <row r="30" spans="1:15" x14ac:dyDescent="0.4">
      <c r="A30" s="32" t="s">
        <v>103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4"/>
    </row>
    <row r="31" spans="1:15" x14ac:dyDescent="0.4">
      <c r="A31" s="32"/>
      <c r="B31" s="210" t="str">
        <f>""&amp;確認シート!F22&amp;""</f>
        <v/>
      </c>
      <c r="C31" s="210"/>
      <c r="D31" s="210"/>
      <c r="E31" s="210"/>
      <c r="F31" s="210"/>
      <c r="G31" s="210"/>
      <c r="H31" s="210"/>
      <c r="I31" s="210"/>
      <c r="J31" s="210"/>
      <c r="K31" s="33"/>
      <c r="L31" s="34"/>
    </row>
    <row r="32" spans="1:15" x14ac:dyDescent="0.4">
      <c r="A32" s="36"/>
      <c r="B32" s="213"/>
      <c r="C32" s="213"/>
      <c r="D32" s="213"/>
      <c r="E32" s="213"/>
      <c r="F32" s="213"/>
      <c r="G32" s="213"/>
      <c r="H32" s="213"/>
      <c r="I32" s="213"/>
      <c r="J32" s="213"/>
      <c r="K32" s="24"/>
      <c r="L32" s="37"/>
    </row>
    <row r="33" spans="1:12" x14ac:dyDescent="0.4">
      <c r="A33" s="221" t="s">
        <v>138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22"/>
      <c r="L33" s="222"/>
    </row>
    <row r="34" spans="1:12" x14ac:dyDescent="0.4">
      <c r="A34" s="223"/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</row>
    <row r="35" spans="1:12" x14ac:dyDescent="0.4">
      <c r="A35" s="133" t="s">
        <v>107</v>
      </c>
      <c r="B35" s="133"/>
      <c r="C35" s="133"/>
      <c r="D35" s="133"/>
    </row>
    <row r="36" spans="1:12" x14ac:dyDescent="0.4">
      <c r="A36" s="133" t="s">
        <v>106</v>
      </c>
      <c r="B36" s="133"/>
      <c r="C36" s="133"/>
      <c r="D36" s="133"/>
    </row>
    <row r="37" spans="1:12" x14ac:dyDescent="0.4">
      <c r="A37" s="133" t="s">
        <v>108</v>
      </c>
      <c r="B37" s="133"/>
      <c r="C37" s="133"/>
      <c r="D37" s="133"/>
      <c r="E37" s="133"/>
      <c r="F37" s="133"/>
      <c r="G37" s="133"/>
    </row>
    <row r="38" spans="1:12" x14ac:dyDescent="0.4">
      <c r="A38" s="133" t="s">
        <v>109</v>
      </c>
      <c r="B38" s="133"/>
      <c r="C38" s="133"/>
      <c r="D38" s="133"/>
      <c r="E38" s="133"/>
    </row>
    <row r="39" spans="1:12" x14ac:dyDescent="0.4">
      <c r="A39" s="133" t="s">
        <v>110</v>
      </c>
      <c r="B39" s="133"/>
      <c r="C39" s="133"/>
      <c r="D39" s="133"/>
      <c r="E39" s="133"/>
      <c r="F39" s="133"/>
      <c r="G39" s="133"/>
      <c r="H39" s="133"/>
    </row>
    <row r="40" spans="1:12" x14ac:dyDescent="0.4">
      <c r="G40" s="133" t="s">
        <v>111</v>
      </c>
      <c r="H40" s="133"/>
      <c r="I40" s="133"/>
      <c r="J40" s="133"/>
      <c r="K40" s="133"/>
    </row>
    <row r="42" spans="1:12" x14ac:dyDescent="0.4">
      <c r="A42" s="224" t="s">
        <v>126</v>
      </c>
      <c r="B42" s="224"/>
      <c r="C42" s="224"/>
      <c r="D42" s="224"/>
      <c r="E42" s="224"/>
      <c r="F42" s="224"/>
      <c r="G42" s="224"/>
      <c r="H42" s="224"/>
      <c r="I42" s="224"/>
      <c r="J42" s="224"/>
      <c r="K42" s="224"/>
      <c r="L42" s="224"/>
    </row>
    <row r="43" spans="1:12" x14ac:dyDescent="0.4">
      <c r="A43" s="224"/>
      <c r="B43" s="224"/>
      <c r="C43" s="224"/>
      <c r="D43" s="224"/>
      <c r="E43" s="224"/>
      <c r="F43" s="224"/>
      <c r="G43" s="224"/>
      <c r="H43" s="224"/>
      <c r="I43" s="224"/>
      <c r="J43" s="224"/>
      <c r="K43" s="224"/>
      <c r="L43" s="224"/>
    </row>
    <row r="44" spans="1:12" x14ac:dyDescent="0.4">
      <c r="A44" s="133" t="s">
        <v>112</v>
      </c>
      <c r="B44" s="133"/>
      <c r="C44" s="133"/>
    </row>
    <row r="45" spans="1:12" x14ac:dyDescent="0.4">
      <c r="A45" s="145" t="s">
        <v>113</v>
      </c>
      <c r="B45" s="145"/>
      <c r="C45" s="145"/>
      <c r="D45" s="145"/>
      <c r="E45" s="145" t="s">
        <v>114</v>
      </c>
      <c r="F45" s="145"/>
      <c r="G45" s="145"/>
      <c r="H45" s="145"/>
    </row>
    <row r="46" spans="1:12" ht="19.5" thickBot="1" x14ac:dyDescent="0.45">
      <c r="A46" s="145"/>
      <c r="B46" s="145"/>
      <c r="C46" s="146"/>
      <c r="D46" s="146"/>
      <c r="E46" s="145"/>
      <c r="F46" s="145"/>
      <c r="G46" s="146"/>
      <c r="H46" s="146"/>
    </row>
    <row r="47" spans="1:12" x14ac:dyDescent="0.4">
      <c r="A47" s="225" t="s">
        <v>120</v>
      </c>
      <c r="B47" s="226"/>
      <c r="C47" s="227" t="e">
        <f>IF(O19="","",VLOOKUP(O19,確認シート!S:AB,9))</f>
        <v>#N/A</v>
      </c>
      <c r="D47" s="228"/>
      <c r="E47" s="225" t="s">
        <v>121</v>
      </c>
      <c r="F47" s="226"/>
      <c r="G47" s="227" t="e">
        <f>IF(O19="","",VLOOKUP(O19,確認シート!S:AB,8))</f>
        <v>#N/A</v>
      </c>
      <c r="H47" s="228"/>
    </row>
    <row r="48" spans="1:12" ht="19.5" thickBot="1" x14ac:dyDescent="0.45">
      <c r="A48" s="145"/>
      <c r="B48" s="226"/>
      <c r="C48" s="229"/>
      <c r="D48" s="230"/>
      <c r="E48" s="145"/>
      <c r="F48" s="226"/>
      <c r="G48" s="229"/>
      <c r="H48" s="230"/>
    </row>
    <row r="50" spans="1:9" x14ac:dyDescent="0.4">
      <c r="F50" s="231" t="e">
        <f>IF(O19="","",VLOOKUP(O19,確認シート!S:T,2))</f>
        <v>#N/A</v>
      </c>
      <c r="G50" s="232"/>
      <c r="H50" s="133" t="s">
        <v>139</v>
      </c>
      <c r="I50" s="133"/>
    </row>
    <row r="51" spans="1:9" x14ac:dyDescent="0.4">
      <c r="F51" s="233"/>
      <c r="G51" s="234"/>
      <c r="H51" s="133"/>
      <c r="I51" s="133"/>
    </row>
    <row r="53" spans="1:9" x14ac:dyDescent="0.4">
      <c r="A53" s="225" t="s">
        <v>116</v>
      </c>
      <c r="B53" s="145"/>
      <c r="C53" s="145"/>
      <c r="D53" s="145"/>
      <c r="E53" s="145" t="s">
        <v>114</v>
      </c>
      <c r="F53" s="145"/>
      <c r="G53" s="145"/>
      <c r="H53" s="145"/>
    </row>
    <row r="54" spans="1:9" x14ac:dyDescent="0.4">
      <c r="A54" s="145"/>
      <c r="B54" s="145"/>
      <c r="C54" s="145"/>
      <c r="D54" s="145"/>
      <c r="E54" s="145"/>
      <c r="F54" s="145"/>
      <c r="G54" s="145"/>
      <c r="H54" s="145"/>
    </row>
    <row r="55" spans="1:9" ht="18.75" customHeight="1" x14ac:dyDescent="0.4">
      <c r="A55" s="225" t="s">
        <v>122</v>
      </c>
      <c r="B55" s="226"/>
      <c r="C55" s="235">
        <f>IF(O19="","",VLOOKUP(O19+1,確認シート!S:AB,10))</f>
        <v>0</v>
      </c>
      <c r="D55" s="235"/>
      <c r="E55" s="225" t="s">
        <v>121</v>
      </c>
      <c r="F55" s="226"/>
      <c r="G55" s="235">
        <f>IF(O19="","",VLOOKUP(O19+1,確認シート!S:AB,8))</f>
        <v>0</v>
      </c>
      <c r="H55" s="235"/>
    </row>
    <row r="56" spans="1:9" x14ac:dyDescent="0.4">
      <c r="A56" s="145"/>
      <c r="B56" s="226"/>
      <c r="C56" s="235"/>
      <c r="D56" s="235"/>
      <c r="E56" s="145"/>
      <c r="F56" s="226"/>
      <c r="G56" s="235"/>
      <c r="H56" s="235"/>
    </row>
    <row r="57" spans="1:9" ht="18.75" customHeight="1" x14ac:dyDescent="0.4">
      <c r="A57" s="225" t="s">
        <v>123</v>
      </c>
      <c r="B57" s="226"/>
      <c r="C57" s="235">
        <f>IF(O19="","",VLOOKUP(O19+2,確認シート!S:AB,10))</f>
        <v>0</v>
      </c>
      <c r="D57" s="235"/>
      <c r="E57" s="225" t="s">
        <v>121</v>
      </c>
      <c r="F57" s="226"/>
      <c r="G57" s="235">
        <f>IF(O19="","",VLOOKUP(O19+2,確認シート!S:AB,8))</f>
        <v>0</v>
      </c>
      <c r="H57" s="235"/>
    </row>
    <row r="58" spans="1:9" ht="19.5" thickBot="1" x14ac:dyDescent="0.45">
      <c r="A58" s="145"/>
      <c r="B58" s="226"/>
      <c r="C58" s="235"/>
      <c r="D58" s="235"/>
      <c r="E58" s="145"/>
      <c r="F58" s="226"/>
      <c r="G58" s="236"/>
      <c r="H58" s="236"/>
    </row>
    <row r="59" spans="1:9" x14ac:dyDescent="0.4">
      <c r="A59" s="237" t="s">
        <v>124</v>
      </c>
      <c r="B59" s="238"/>
      <c r="C59" s="227">
        <f>SUM(C55:D58)</f>
        <v>0</v>
      </c>
      <c r="D59" s="228"/>
      <c r="E59" s="237" t="s">
        <v>124</v>
      </c>
      <c r="F59" s="238"/>
      <c r="G59" s="227">
        <f>SUM(G55:H58)</f>
        <v>0</v>
      </c>
      <c r="H59" s="228"/>
    </row>
    <row r="60" spans="1:9" ht="19.5" thickBot="1" x14ac:dyDescent="0.45">
      <c r="A60" s="237"/>
      <c r="B60" s="238"/>
      <c r="C60" s="229"/>
      <c r="D60" s="230"/>
      <c r="E60" s="237"/>
      <c r="F60" s="238"/>
      <c r="G60" s="229"/>
      <c r="H60" s="230"/>
    </row>
    <row r="62" spans="1:9" x14ac:dyDescent="0.4">
      <c r="F62" s="231" t="e">
        <f>IF(O19="","",VLOOKUP(O19,確認シート!S:W,5))</f>
        <v>#N/A</v>
      </c>
      <c r="G62" s="232"/>
      <c r="H62" s="133" t="s">
        <v>139</v>
      </c>
      <c r="I62" s="133"/>
    </row>
    <row r="63" spans="1:9" x14ac:dyDescent="0.4">
      <c r="F63" s="233"/>
      <c r="G63" s="234"/>
      <c r="H63" s="133"/>
      <c r="I63" s="133"/>
    </row>
    <row r="65" spans="1:14" x14ac:dyDescent="0.4">
      <c r="A65" s="133" t="s">
        <v>118</v>
      </c>
      <c r="B65" s="133"/>
      <c r="C65" s="133"/>
      <c r="D65" s="133"/>
    </row>
    <row r="67" spans="1:14" x14ac:dyDescent="0.4">
      <c r="A67" s="239" t="s">
        <v>119</v>
      </c>
      <c r="B67" s="239"/>
      <c r="C67" s="239"/>
      <c r="D67" s="239"/>
    </row>
    <row r="68" spans="1:14" x14ac:dyDescent="0.4">
      <c r="E68" s="33" t="s">
        <v>72</v>
      </c>
    </row>
    <row r="69" spans="1:14" x14ac:dyDescent="0.4">
      <c r="E69" s="33"/>
      <c r="F69" s="210" t="str">
        <f>""&amp;確認シート!F14&amp;""</f>
        <v/>
      </c>
      <c r="G69" s="210"/>
      <c r="H69" s="210"/>
      <c r="I69" s="210"/>
      <c r="J69" s="210"/>
      <c r="K69" s="210"/>
    </row>
    <row r="70" spans="1:14" x14ac:dyDescent="0.4">
      <c r="E70" s="24" t="s">
        <v>74</v>
      </c>
      <c r="F70" s="213" t="str">
        <f>""&amp;確認シート!F16&amp;"　　　㊞"</f>
        <v>　　　㊞</v>
      </c>
      <c r="G70" s="213"/>
      <c r="H70" s="213"/>
      <c r="I70" s="213"/>
      <c r="J70" s="213"/>
      <c r="K70" s="213"/>
    </row>
    <row r="72" spans="1:14" x14ac:dyDescent="0.4">
      <c r="A72" s="130" t="s">
        <v>125</v>
      </c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</row>
    <row r="73" spans="1:14" x14ac:dyDescent="0.4">
      <c r="A73" s="130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</row>
    <row r="74" spans="1:14" x14ac:dyDescent="0.4">
      <c r="B74" s="133" t="s">
        <v>154</v>
      </c>
      <c r="C74" s="133"/>
      <c r="D74" s="133"/>
      <c r="E74" s="133"/>
      <c r="F74" s="133"/>
      <c r="G74" s="133"/>
      <c r="H74" s="133"/>
      <c r="I74" s="133"/>
      <c r="J74" s="133"/>
      <c r="K74" s="133"/>
    </row>
    <row r="75" spans="1:14" x14ac:dyDescent="0.4">
      <c r="B75" s="133" t="s">
        <v>127</v>
      </c>
      <c r="C75" s="133"/>
      <c r="D75" s="133"/>
      <c r="E75" s="133"/>
      <c r="F75" s="133"/>
      <c r="G75" s="133"/>
      <c r="H75" s="133"/>
      <c r="I75" s="133"/>
      <c r="J75" s="133"/>
      <c r="K75" s="133"/>
    </row>
    <row r="76" spans="1:14" x14ac:dyDescent="0.4">
      <c r="B76" s="133" t="s">
        <v>131</v>
      </c>
      <c r="C76" s="133"/>
      <c r="D76" s="133"/>
      <c r="E76" s="133"/>
      <c r="F76" s="133"/>
      <c r="G76" s="133"/>
      <c r="H76" s="133"/>
      <c r="I76" s="133"/>
      <c r="J76" s="133"/>
      <c r="K76" s="133"/>
    </row>
    <row r="77" spans="1:14" x14ac:dyDescent="0.4">
      <c r="B77" s="133" t="s">
        <v>128</v>
      </c>
      <c r="C77" s="133"/>
      <c r="D77" s="133"/>
      <c r="E77" s="133"/>
      <c r="F77" s="133"/>
      <c r="G77" s="133"/>
      <c r="H77" s="133"/>
      <c r="I77" s="133"/>
      <c r="J77" s="133"/>
      <c r="K77" s="133"/>
    </row>
    <row r="78" spans="1:14" x14ac:dyDescent="0.4">
      <c r="B78" s="133" t="s">
        <v>129</v>
      </c>
      <c r="C78" s="133"/>
      <c r="D78" s="133"/>
      <c r="E78" s="133"/>
      <c r="F78" s="133"/>
      <c r="G78" s="133"/>
      <c r="H78" s="133"/>
      <c r="I78" s="133"/>
      <c r="J78" s="133"/>
      <c r="K78" s="133"/>
    </row>
    <row r="79" spans="1:14" x14ac:dyDescent="0.4">
      <c r="B79" s="133" t="str">
        <f>IF(N79="〇","□履歴事項全部証明書原本　１部【法人のみ】","")</f>
        <v/>
      </c>
      <c r="C79" s="133"/>
      <c r="D79" s="133"/>
      <c r="E79" s="133"/>
      <c r="F79" s="133"/>
      <c r="G79" s="133"/>
      <c r="H79" s="133"/>
      <c r="I79" s="133"/>
      <c r="J79" s="133"/>
      <c r="K79" s="133"/>
      <c r="N79" s="45">
        <f>確認シート!J10</f>
        <v>0</v>
      </c>
    </row>
    <row r="80" spans="1:14" x14ac:dyDescent="0.4">
      <c r="B80" s="38"/>
      <c r="C80" s="38"/>
      <c r="D80" s="38"/>
      <c r="E80" s="38"/>
      <c r="F80" s="38"/>
      <c r="G80" s="38"/>
      <c r="H80" s="38"/>
      <c r="I80" s="38"/>
      <c r="J80" s="38"/>
      <c r="K80" s="38"/>
    </row>
    <row r="81" spans="2:11" x14ac:dyDescent="0.4">
      <c r="B81" s="133" t="s">
        <v>130</v>
      </c>
      <c r="C81" s="133"/>
      <c r="D81" s="133"/>
      <c r="E81" s="133"/>
      <c r="F81" s="133"/>
      <c r="G81" s="133"/>
      <c r="H81" s="133"/>
      <c r="I81" s="133"/>
      <c r="J81" s="133"/>
      <c r="K81" s="133"/>
    </row>
    <row r="82" spans="2:11" x14ac:dyDescent="0.4">
      <c r="B82" s="133" t="s">
        <v>140</v>
      </c>
      <c r="C82" s="133"/>
      <c r="D82" s="133"/>
      <c r="E82" s="133"/>
      <c r="F82" s="133"/>
      <c r="G82" s="133"/>
      <c r="H82" s="133"/>
      <c r="I82" s="133"/>
      <c r="J82" s="133"/>
      <c r="K82" s="133"/>
    </row>
    <row r="83" spans="2:11" x14ac:dyDescent="0.4">
      <c r="B83" s="133" t="s">
        <v>141</v>
      </c>
      <c r="C83" s="133"/>
      <c r="D83" s="133"/>
      <c r="E83" s="133"/>
      <c r="F83" s="133"/>
      <c r="G83" s="133"/>
      <c r="H83" s="133"/>
      <c r="I83" s="133"/>
      <c r="J83" s="133"/>
      <c r="K83" s="133"/>
    </row>
  </sheetData>
  <sheetProtection password="CC75" sheet="1" selectLockedCells="1"/>
  <mergeCells count="79">
    <mergeCell ref="B82:K82"/>
    <mergeCell ref="B83:K83"/>
    <mergeCell ref="B1:J1"/>
    <mergeCell ref="H2:K2"/>
    <mergeCell ref="A3:D3"/>
    <mergeCell ref="F5:K5"/>
    <mergeCell ref="F6:K6"/>
    <mergeCell ref="A17:B17"/>
    <mergeCell ref="F7:K7"/>
    <mergeCell ref="F8:K8"/>
    <mergeCell ref="E9:F9"/>
    <mergeCell ref="G9:K9"/>
    <mergeCell ref="C11:G11"/>
    <mergeCell ref="H11:L11"/>
    <mergeCell ref="A12:L12"/>
    <mergeCell ref="A13:L13"/>
    <mergeCell ref="A15:L15"/>
    <mergeCell ref="A16:C16"/>
    <mergeCell ref="F16:K16"/>
    <mergeCell ref="F29:H29"/>
    <mergeCell ref="B18:E18"/>
    <mergeCell ref="B19:E19"/>
    <mergeCell ref="F21:H21"/>
    <mergeCell ref="F23:H23"/>
    <mergeCell ref="B24:G24"/>
    <mergeCell ref="B25:E25"/>
    <mergeCell ref="H25:I25"/>
    <mergeCell ref="B26:H26"/>
    <mergeCell ref="F27:H27"/>
    <mergeCell ref="B28:H28"/>
    <mergeCell ref="A45:D46"/>
    <mergeCell ref="E45:H46"/>
    <mergeCell ref="B31:J32"/>
    <mergeCell ref="A33:L34"/>
    <mergeCell ref="A35:D35"/>
    <mergeCell ref="A36:D36"/>
    <mergeCell ref="A37:G37"/>
    <mergeCell ref="A38:E38"/>
    <mergeCell ref="A39:H39"/>
    <mergeCell ref="G40:K40"/>
    <mergeCell ref="A42:L42"/>
    <mergeCell ref="A43:L43"/>
    <mergeCell ref="A44:C44"/>
    <mergeCell ref="A47:B48"/>
    <mergeCell ref="C47:D48"/>
    <mergeCell ref="E47:F48"/>
    <mergeCell ref="G47:H48"/>
    <mergeCell ref="F50:G51"/>
    <mergeCell ref="H50:I51"/>
    <mergeCell ref="A53:D54"/>
    <mergeCell ref="E53:H54"/>
    <mergeCell ref="A55:B56"/>
    <mergeCell ref="C55:D56"/>
    <mergeCell ref="E55:F56"/>
    <mergeCell ref="G55:H56"/>
    <mergeCell ref="A57:B58"/>
    <mergeCell ref="C57:D58"/>
    <mergeCell ref="E57:F58"/>
    <mergeCell ref="G57:H58"/>
    <mergeCell ref="A59:B60"/>
    <mergeCell ref="C59:D60"/>
    <mergeCell ref="E59:F60"/>
    <mergeCell ref="G59:H60"/>
    <mergeCell ref="B79:K79"/>
    <mergeCell ref="B81:K81"/>
    <mergeCell ref="A14:L14"/>
    <mergeCell ref="B20:I20"/>
    <mergeCell ref="A72:L73"/>
    <mergeCell ref="B74:K74"/>
    <mergeCell ref="B75:K75"/>
    <mergeCell ref="B76:K76"/>
    <mergeCell ref="B77:K77"/>
    <mergeCell ref="B78:K78"/>
    <mergeCell ref="F62:G63"/>
    <mergeCell ref="H62:I63"/>
    <mergeCell ref="A65:D65"/>
    <mergeCell ref="A67:D67"/>
    <mergeCell ref="F69:K69"/>
    <mergeCell ref="F70:K70"/>
  </mergeCells>
  <phoneticPr fontId="1"/>
  <pageMargins left="0.7" right="0.7" top="0.75" bottom="0.75" header="0.3" footer="0.3"/>
  <pageSetup paperSize="9" orientation="portrait" r:id="rId1"/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確認シート</vt:lpstr>
      <vt:lpstr>セーフティネット4号認定申請書</vt:lpstr>
      <vt:lpstr>危機関連認定申請書</vt:lpstr>
      <vt:lpstr>セーフティネット4号認定申請書!Print_Area</vt:lpstr>
      <vt:lpstr>確認シート!Print_Area</vt:lpstr>
      <vt:lpstr>危機関連認定申請書!Print_Area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植田 良</dc:creator>
  <cp:lastModifiedBy>植田 良</cp:lastModifiedBy>
  <cp:lastPrinted>2020-04-16T03:34:11Z</cp:lastPrinted>
  <dcterms:created xsi:type="dcterms:W3CDTF">2020-04-14T09:14:10Z</dcterms:created>
  <dcterms:modified xsi:type="dcterms:W3CDTF">2020-05-07T23:02:02Z</dcterms:modified>
</cp:coreProperties>
</file>